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3040" windowHeight="8760"/>
  </bookViews>
  <sheets>
    <sheet name="Sheet1" sheetId="1" r:id="rId1"/>
    <sheet name="Sheet2" sheetId="2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党建和思想政治工作">Sheet2!$A$2:$A$11</definedName>
    <definedName name="网络育人工作">Sheet2!$E$2:$E$3</definedName>
    <definedName name="学生个人发展工作">Sheet2!$C$2:$C$7</definedName>
    <definedName name="学生教育管理工作">Sheet2!$B$2:$B$11</definedName>
    <definedName name="学生社会实践指导">Sheet2!$D$2:$D$4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" l="1"/>
  <c r="J36" i="1"/>
  <c r="G36" i="1"/>
  <c r="G35" i="1" l="1"/>
  <c r="G34" i="1"/>
  <c r="G33" i="1"/>
  <c r="G32" i="1"/>
  <c r="G31" i="1"/>
  <c r="G30" i="1"/>
  <c r="G29" i="1"/>
  <c r="G27" i="1"/>
  <c r="J26" i="1"/>
  <c r="G26" i="1"/>
  <c r="G25" i="1"/>
  <c r="J24" i="1"/>
  <c r="G24" i="1"/>
  <c r="J23" i="1"/>
  <c r="G23" i="1"/>
  <c r="J22" i="1"/>
  <c r="G22" i="1"/>
  <c r="J21" i="1"/>
  <c r="G21" i="1"/>
  <c r="J20" i="1"/>
  <c r="G20" i="1"/>
  <c r="J19" i="1"/>
  <c r="G19" i="1"/>
  <c r="J18" i="1"/>
  <c r="G18" i="1"/>
  <c r="J17" i="1"/>
  <c r="G17" i="1"/>
  <c r="J16" i="1"/>
  <c r="G16" i="1"/>
  <c r="J15" i="1"/>
  <c r="G15" i="1"/>
  <c r="J14" i="1"/>
  <c r="G14" i="1"/>
  <c r="J13" i="1"/>
  <c r="G13" i="1"/>
  <c r="G12" i="1"/>
  <c r="G11" i="1"/>
  <c r="J10" i="1"/>
  <c r="G10" i="1"/>
  <c r="J9" i="1"/>
  <c r="G9" i="1"/>
  <c r="J8" i="1"/>
  <c r="G8" i="1"/>
  <c r="J7" i="1"/>
  <c r="G7" i="1"/>
  <c r="J6" i="1"/>
  <c r="G6" i="1"/>
  <c r="J5" i="1"/>
  <c r="G5" i="1"/>
  <c r="J4" i="1"/>
  <c r="G4" i="1"/>
  <c r="J3" i="1"/>
  <c r="G3" i="1"/>
</calcChain>
</file>

<file path=xl/comments1.xml><?xml version="1.0" encoding="utf-8"?>
<comments xmlns="http://schemas.openxmlformats.org/spreadsheetml/2006/main">
  <authors>
    <author>Administrator</author>
  </authors>
  <commentList>
    <comment ref="C2" authorId="0" shapeId="0">
      <text>
        <r>
          <rPr>
            <sz val="9"/>
            <rFont val="宋体"/>
            <family val="3"/>
            <charset val="134"/>
          </rPr>
          <t>点击下拉列表选择具体单位</t>
        </r>
      </text>
    </comment>
    <comment ref="E2" authorId="0" shapeId="0">
      <text>
        <r>
          <rPr>
            <sz val="9"/>
            <rFont val="宋体"/>
            <family val="3"/>
            <charset val="134"/>
          </rPr>
          <t>点击下拉列表选择具体分类</t>
        </r>
      </text>
    </comment>
    <comment ref="F2" authorId="0" shapeId="0">
      <text>
        <r>
          <rPr>
            <sz val="9"/>
            <rFont val="宋体"/>
            <family val="3"/>
            <charset val="134"/>
          </rPr>
          <t>E列选择内容之后，该单元格才可以选取，根据E列内容分类筛选。
点击下拉列表选择具体内容</t>
        </r>
      </text>
    </comment>
    <comment ref="G2" authorId="0" shapeId="0">
      <text>
        <r>
          <rPr>
            <sz val="9"/>
            <rFont val="宋体"/>
            <family val="3"/>
            <charset val="134"/>
          </rPr>
          <t>填充F列的内容后，会自动拉取数据</t>
        </r>
      </text>
    </comment>
    <comment ref="K2" authorId="0" shapeId="0">
      <text>
        <r>
          <rPr>
            <sz val="9"/>
            <rFont val="宋体"/>
            <family val="3"/>
            <charset val="134"/>
          </rPr>
          <t xml:space="preserve">点击下拉列表选择具体单位
</t>
        </r>
      </text>
    </comment>
  </commentList>
</comments>
</file>

<file path=xl/sharedStrings.xml><?xml version="1.0" encoding="utf-8"?>
<sst xmlns="http://schemas.openxmlformats.org/spreadsheetml/2006/main" count="395" uniqueCount="154">
  <si>
    <t>序号</t>
  </si>
  <si>
    <t>姓名</t>
  </si>
  <si>
    <t>单位</t>
  </si>
  <si>
    <t>工号</t>
  </si>
  <si>
    <t>育人内容分类</t>
  </si>
  <si>
    <t>具体内容</t>
  </si>
  <si>
    <t>核定标准</t>
  </si>
  <si>
    <t>基本工作量</t>
  </si>
  <si>
    <t>奖励工作量</t>
  </si>
  <si>
    <t>小计（个）</t>
  </si>
  <si>
    <t>实施单位</t>
  </si>
  <si>
    <t>实施单位联系人</t>
  </si>
  <si>
    <t>备注</t>
  </si>
  <si>
    <t>复审工作量</t>
  </si>
  <si>
    <t>复审备注</t>
  </si>
  <si>
    <t>学生教育管理工作</t>
  </si>
  <si>
    <t>班主任</t>
  </si>
  <si>
    <t>10个育人工作量/班/学期</t>
  </si>
  <si>
    <t>文学院</t>
  </si>
  <si>
    <t>徐和阳</t>
  </si>
  <si>
    <t>马克思主义学院</t>
  </si>
  <si>
    <t>社团指导教师</t>
  </si>
  <si>
    <t>学生个人发展工作</t>
  </si>
  <si>
    <t>学生心理健康教育与咨询</t>
  </si>
  <si>
    <t>学生处</t>
  </si>
  <si>
    <t>杨潇</t>
  </si>
  <si>
    <t>80人</t>
  </si>
  <si>
    <t>陈玲</t>
  </si>
  <si>
    <t>学生社会实践指导</t>
  </si>
  <si>
    <t>讲解员指导教师</t>
  </si>
  <si>
    <t>陈玲、宛洁</t>
  </si>
  <si>
    <t>第一批15人</t>
  </si>
  <si>
    <t>程天明</t>
  </si>
  <si>
    <t xml:space="preserve"> </t>
  </si>
  <si>
    <t>社团人数80人</t>
  </si>
  <si>
    <t>褚超群</t>
  </si>
  <si>
    <t>方珊珊</t>
  </si>
  <si>
    <t>黄伟</t>
  </si>
  <si>
    <t>指导学生1人</t>
  </si>
  <si>
    <t>党建和思想政治工作</t>
  </si>
  <si>
    <t>思政班主任</t>
  </si>
  <si>
    <t>王佩玲</t>
  </si>
  <si>
    <t>班级人数39人</t>
  </si>
  <si>
    <t>史娜娜</t>
  </si>
  <si>
    <t>网络育人工作</t>
  </si>
  <si>
    <t>网络评论员</t>
  </si>
  <si>
    <t>党委宣传部</t>
  </si>
  <si>
    <t>朱凯波</t>
  </si>
  <si>
    <t>学生人数15人</t>
  </si>
  <si>
    <t>孙海霞</t>
  </si>
  <si>
    <t>新媒体平台主持人</t>
  </si>
  <si>
    <t>储雪芳</t>
  </si>
  <si>
    <t>面向全校25级本科新生</t>
  </si>
  <si>
    <t>陶小兵</t>
  </si>
  <si>
    <t>宛洁</t>
  </si>
  <si>
    <t>汪靓</t>
  </si>
  <si>
    <t>其他学生日常党建和思想政治工作</t>
  </si>
  <si>
    <t>党委组织部</t>
  </si>
  <si>
    <t>王雅楠</t>
  </si>
  <si>
    <t>班级人数50人</t>
  </si>
  <si>
    <t>班级人数100人</t>
  </si>
  <si>
    <t>5人</t>
  </si>
  <si>
    <t>王凡</t>
  </si>
  <si>
    <t>王薇</t>
  </si>
  <si>
    <t>吴兆云</t>
  </si>
  <si>
    <t>两个班级，人数分别为61人、62人</t>
  </si>
  <si>
    <t>张慧</t>
  </si>
  <si>
    <t>赵睛</t>
  </si>
  <si>
    <t>两个班级，班级人数分别为55人、53人</t>
  </si>
  <si>
    <t>赵永涛</t>
  </si>
  <si>
    <t>郑文兵</t>
  </si>
  <si>
    <t>廖荣军</t>
  </si>
  <si>
    <t>4个育人工作量/上学期</t>
  </si>
  <si>
    <t>党支部书记</t>
  </si>
  <si>
    <t>兼职辅导员</t>
  </si>
  <si>
    <t>学生各类志愿者活动等社会公益活动指导工作</t>
  </si>
  <si>
    <t>化学化工学院</t>
  </si>
  <si>
    <t>基本工作量参考值(B)</t>
  </si>
  <si>
    <t>党支部委员</t>
  </si>
  <si>
    <t>学院心理联络员</t>
  </si>
  <si>
    <t>暑期三下乡社会实践活动指导教师</t>
  </si>
  <si>
    <t>机电工程学院</t>
  </si>
  <si>
    <t>10个育人工作量/学期</t>
  </si>
  <si>
    <t>培养联系人</t>
  </si>
  <si>
    <t>学院征兵工作联络员</t>
  </si>
  <si>
    <t>建筑工程学院</t>
  </si>
  <si>
    <t>6个育人工作量/学期</t>
  </si>
  <si>
    <t>学生社区党支部书记/副书记</t>
  </si>
  <si>
    <t>校级易班指导教师</t>
  </si>
  <si>
    <t>重点群体帮扶包保</t>
  </si>
  <si>
    <t>教育科学学院</t>
  </si>
  <si>
    <t>0.5个育人工作量/学期/人</t>
  </si>
  <si>
    <t>二级学院兼职团委副书记</t>
  </si>
  <si>
    <t>学院易班指导教师</t>
  </si>
  <si>
    <t>就业帮帮团</t>
  </si>
  <si>
    <t>经济管理学院</t>
  </si>
  <si>
    <t>4个育人工作量/学期</t>
  </si>
  <si>
    <t>党校、团校专题报告</t>
  </si>
  <si>
    <t>青创营班主任</t>
  </si>
  <si>
    <t>困难生导师</t>
  </si>
  <si>
    <t>旅游学院</t>
  </si>
  <si>
    <t>校学生会、社联会、新媒体、二课中心、志愿中心指导教师</t>
  </si>
  <si>
    <t>生命与环境科学学院</t>
  </si>
  <si>
    <t>1个育人工作量/次</t>
  </si>
  <si>
    <t>青马班班主任</t>
  </si>
  <si>
    <t>学生管理岗</t>
  </si>
  <si>
    <t>数学与统计学院</t>
  </si>
  <si>
    <t>团校班主任</t>
  </si>
  <si>
    <t>杂志社指导教师</t>
  </si>
  <si>
    <t>体育学院</t>
  </si>
  <si>
    <t>8个育人工作量/班/学期</t>
  </si>
  <si>
    <t>校史馆讲解团、校报学生记者团、校广播台指导教师等</t>
  </si>
  <si>
    <t>外国语学院</t>
  </si>
  <si>
    <t>2个育人工作量/班/学期</t>
  </si>
  <si>
    <t>文化与传播学院</t>
  </si>
  <si>
    <t>0.5个育人工作量/次</t>
  </si>
  <si>
    <t>30个育人工作量/班/学期</t>
  </si>
  <si>
    <t>信息工程学院</t>
  </si>
  <si>
    <t>艺术学院</t>
  </si>
  <si>
    <t>8个育人工作量/学期</t>
  </si>
  <si>
    <t>党委（校长）办公室</t>
  </si>
  <si>
    <t>6个育人工作量/班/学期</t>
  </si>
  <si>
    <t>纪委办公室</t>
  </si>
  <si>
    <t>4个育人工作量/班/学期</t>
  </si>
  <si>
    <t>人事处</t>
  </si>
  <si>
    <t>1个育人工作量/学期</t>
  </si>
  <si>
    <t>教务处</t>
  </si>
  <si>
    <t>科研处</t>
  </si>
  <si>
    <t>财务处</t>
  </si>
  <si>
    <t>2个育人工作量/学期</t>
  </si>
  <si>
    <t>安全管理处</t>
  </si>
  <si>
    <t>2个育人工作量/人/学期</t>
  </si>
  <si>
    <t>国有资产管理处</t>
  </si>
  <si>
    <t>2个育人工作量/次</t>
  </si>
  <si>
    <t>总务处</t>
  </si>
  <si>
    <t>4个育人工作量/人/学期</t>
  </si>
  <si>
    <t>后勤服务集团</t>
  </si>
  <si>
    <t>离退休工作处</t>
  </si>
  <si>
    <t>党委巡察办</t>
  </si>
  <si>
    <t>审计处</t>
  </si>
  <si>
    <t>5个育人工作量/学期</t>
  </si>
  <si>
    <t>工会</t>
  </si>
  <si>
    <t>共青团黄山学院委员会</t>
  </si>
  <si>
    <t>图书馆</t>
  </si>
  <si>
    <t>网络与信息管理中心</t>
  </si>
  <si>
    <t>发展规划与社会合作处</t>
  </si>
  <si>
    <t>国际交流与合作处</t>
  </si>
  <si>
    <t>两个班级，班级人数分别为43人、45人</t>
    <phoneticPr fontId="13" type="noConversion"/>
  </si>
  <si>
    <t>刘芳正</t>
    <phoneticPr fontId="13" type="noConversion"/>
  </si>
  <si>
    <r>
      <t>班级人数6</t>
    </r>
    <r>
      <rPr>
        <sz val="11"/>
        <color theme="1"/>
        <rFont val="宋体"/>
        <family val="3"/>
        <charset val="134"/>
        <scheme val="minor"/>
      </rPr>
      <t>2人</t>
    </r>
    <phoneticPr fontId="13" type="noConversion"/>
  </si>
  <si>
    <t>马克思主义学院教师育人工作量一览表</t>
    <phoneticPr fontId="13" type="noConversion"/>
  </si>
  <si>
    <t>吴丹</t>
    <phoneticPr fontId="13" type="noConversion"/>
  </si>
  <si>
    <t>罗龙熙</t>
    <phoneticPr fontId="13" type="noConversion"/>
  </si>
  <si>
    <t>班级人数52人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</si>
</sst>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Microsoft YaHei"/>
      <charset val="134"/>
    </font>
    <font>
      <sz val="10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8"/>
      <name val="方正公文小标宋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450666829432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Fill="1" applyBorder="1">
      <alignment vertical="center"/>
    </xf>
    <xf numFmtId="0" fontId="0" fillId="0" borderId="2" xfId="0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defacad8-b7a3-4e7e-b7be-be7b9c13ac81_&#32946;&#20154;&#24037;&#20316;&#37327;&#30456;&#20851;&#34920;&#26684;&#65288;&#39532;&#38498;&#38472;&#29618;&#65289;(1).zip.c81/&#32946;&#20154;&#24037;&#20316;&#37327;&#30456;&#20851;&#34920;&#26684;&#65288;&#39532;&#38498;&#38472;&#29618;&#65289;/&#38468;&#20214;&#20116;&#65306;&#21333;&#20301;&#25945;&#24072;&#32946;&#20154;&#24037;&#20316;&#37327;&#22797;&#23457;&#34920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xwechat_files\wxid_u1rho97em0cm21_76a9\msg\file\2026-01\&#23451;&#27905;\&#38468;&#20214;&#20116;&#65306;&#21333;&#20301;&#25945;&#24072;&#32946;&#20154;&#24037;&#20316;&#37327;&#22797;&#23457;&#34920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Rar$DIa8100.2809/&#38468;&#20214;&#20116;&#65306;&#21333;&#20301;&#25945;&#24072;&#32946;&#20154;&#24037;&#20316;&#37327;&#22797;&#23457;&#34920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9b21f664-3cf7-42bf-9948-525279422592_&#29579;&#20961;&#32946;&#20154;&#24037;&#20316;&#37327;.zip.592/&#29579;&#20961;&#32946;&#20154;&#24037;&#20316;&#37327;/&#38468;&#20214;&#20116;&#65306;&#21333;&#20301;&#25945;&#24072;&#32946;&#20154;&#24037;&#20316;&#37327;&#22797;&#23457;&#34920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581bc412-5288-4196-886b-d7d07cd1522a_&#24352;&#24935;-&#32946;&#20154;&#24037;&#20316;&#37327;.zip.22a/&#24352;&#24935;-&#32946;&#20154;&#24037;&#20316;&#37327;/&#38468;&#20214;&#20116;&#65306;&#21333;&#20301;&#25945;&#24072;&#32946;&#20154;&#24037;&#20316;&#37327;&#22797;&#23457;&#34920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081b08e3-45a5-4d2e-b3f3-5caf8b38443f_&#39532;&#38498;&#36213;&#27704;&#28059;&#32946;&#20154;&#24037;&#20316;&#37327;&#26448;&#26009;.zip.43f/&#39532;&#38498;&#36213;&#27704;&#28059;&#32946;&#20154;&#24037;&#20316;&#37327;&#26448;&#26009;/&#38468;&#20214;&#20116;&#65306;&#21333;&#20301;&#25945;&#24072;&#32946;&#20154;&#24037;&#20316;&#37327;&#22797;&#23457;&#34920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92b623d1-82a6-4405-bc2e-cd8dfa2e665d_&#37073;&#25991;&#20853;&#32946;&#20154;&#24037;&#20316;&#37327;.zip.65d/&#37073;&#25991;&#20853;&#32946;&#20154;&#24037;&#20316;&#37327;/&#38468;&#20214;&#20116;&#65306;&#21333;&#20301;&#25945;&#24072;&#32946;&#20154;&#24037;&#20316;&#37327;&#22797;&#23457;&#34920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6&#20826;&#24314;&#12289;&#34892;&#25919;\&#34892;&#25919;\&#32946;&#20154;&#24037;&#20316;&#37327;\&#23385;&#28023;&#38686;\&#23385;&#28023;&#38686;&#65306;&#38468;&#20214;&#20116;&#65306;&#21333;&#20301;&#25945;&#24072;&#32946;&#20154;&#24037;&#20316;&#37327;&#22797;&#23457;&#34920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6&#20826;&#24314;&#12289;&#34892;&#25919;\&#34892;&#25919;\&#32946;&#20154;&#24037;&#20316;&#37327;\&#23451;&#27905;\&#38468;&#20214;&#20116;&#65306;&#21333;&#20301;&#25945;&#24072;&#32946;&#20154;&#24037;&#20316;&#37327;&#22797;&#23457;&#34920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6&#20826;&#24314;&#12289;&#34892;&#25919;\&#34892;&#25919;\&#32946;&#20154;&#24037;&#20316;&#37327;\&#21556;&#20025;\&#38468;&#20214;&#20116;&#65306;&#21333;&#20301;&#25945;&#24072;&#32946;&#20154;&#24037;&#20316;&#37327;&#22797;&#23457;&#34920;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8ea6c196-8a2a-40d4-9f08-ad522d22b008_&#31243;&#22825;&#26126;&#32946;&#20154;&#24037;&#20316;&#37327;&#30456;&#20851;&#34920;&#26684;.zip.008/&#31243;&#22825;&#26126;&#32946;&#20154;&#24037;&#20316;&#37327;&#30456;&#20851;&#34920;&#26684;/&#38468;&#20214;&#20116;&#65306;&#21333;&#20301;&#25945;&#24072;&#32946;&#20154;&#24037;&#20316;&#37327;&#22797;&#23457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fe4ca48d-d9a4-453f-90fd-f9cc8640f8fc_&#32946;&#20154;&#24037;&#20316;&#37327;&#30456;&#20851;&#34920;&#26684;&#65288;&#39532;&#38498;&#35098;&#36229;&#32676;&#65289;.zip.8fc/&#32946;&#20154;&#24037;&#20316;&#37327;&#30456;&#20851;&#34920;&#26684;&#65288;&#39532;&#38498;&#38472;&#29618;&#65289;/&#38468;&#20214;&#20116;&#65306;&#21333;&#20301;&#25945;&#24072;&#32946;&#20154;&#24037;&#20316;&#37327;&#22797;&#23457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2ed0b385-e6a6-4e95-a07b-b1af64cec2d6_&#32946;&#20154;&#24037;&#20316;&#37327;&#30456;&#20851;&#34920;&#26684;&#65288;&#39532;&#38498;&#26041;&#29642;&#29642;&#65289;.zip.2d6/&#32946;&#20154;&#24037;&#20316;&#37327;&#30456;&#20851;&#34920;&#26684;&#65288;&#39532;&#38498;&#26041;&#29642;&#29642;&#65289;/&#38468;&#20214;&#20116;&#65306;&#21333;&#20301;&#25945;&#24072;&#32946;&#20154;&#24037;&#20316;&#37327;&#22797;&#23457;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9b4f5bbf-4f84-4d9b-9e8f-86c824a83f01_&#32946;&#20154;&#24037;&#20316;&#37327;&#34920;&#26684;.zip.f01/&#32946;&#20154;&#24037;&#20316;&#37327;&#34920;&#26684;/2025-2026&#23398;&#24180;&#31532;&#19968;&#23398;&#26399;&#26472;&#19994;&#21151;&#32426;&#24565;&#39302;&#25351;&#23548;&#25945;&#24072;/&#38468;&#20214;&#20116;&#65306;&#21333;&#20301;&#25945;&#24072;&#32946;&#20154;&#24037;&#20316;&#37327;&#22797;&#23457;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f12489e4-02eb-482c-9631-d89193fa42bd_&#32946;&#20154;&#24037;&#20316;&#37327;&#34920;&#26684;.zip.2bd/&#32946;&#20154;&#24037;&#20316;&#37327;&#34920;&#26684;/2025-2026&#23398;&#24180;&#31532;&#19968;&#23398;&#26399;&#20013;&#27861;&#19987;&#19994;&#24605;&#25919;&#29677;&#20027;&#20219;/&#38468;&#20214;&#20116;&#65306;&#21333;&#20301;&#25945;&#24072;&#32946;&#20154;&#24037;&#20316;&#37327;&#22797;&#23457;&#3492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0ef40e11-bb63-4854-8a4d-b140d7a0085b_&#21490;&#23068;&#23068;&#8212;&#32946;&#20154;&#24037;&#20316;&#37327;&#30456;&#20851;&#34920;&#26684;.zip.85b/&#21490;&#23068;&#23068;&#8212;&#32946;&#20154;&#24037;&#20316;&#37327;&#30456;&#20851;&#34920;&#26684;/&#38468;&#20214;&#20116;&#65306;&#21333;&#20301;&#25945;&#24072;&#32946;&#20154;&#24037;&#20316;&#37327;&#22797;&#23457;&#34920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xwechat_files\wxid_u1rho97em0cm21_76a9\msg\file\2026-01\&#23385;&#28023;&#38686;\&#23385;&#28023;&#38686;&#65306;&#38468;&#20214;&#20116;&#65306;&#21333;&#20301;&#25945;&#24072;&#32946;&#20154;&#24037;&#20316;&#37327;&#22797;&#23457;&#3492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Temp/0a3c8491-81e3-43d2-892f-3fe2801aa860_&#32946;&#20154;&#24037;&#20316;&#37327;&#30456;&#20851;&#34920;&#26684;&#65288;&#39532;&#38498;&#38518;&#23567;&#20853;&#65289;.zip.860/&#38468;&#20214;&#20116;&#65306;&#21333;&#20301;&#25945;&#24072;&#32946;&#20154;&#24037;&#20316;&#37327;&#22797;&#23457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>
        <row r="2">
          <cell r="H2" t="str">
            <v>具体内容</v>
          </cell>
          <cell r="I2" t="str">
            <v>基本工作量参考值(B)</v>
          </cell>
        </row>
        <row r="3">
          <cell r="H3" t="str">
            <v>党支部书记</v>
          </cell>
          <cell r="I3" t="str">
            <v>10个育人工作量/学期</v>
          </cell>
        </row>
        <row r="4">
          <cell r="H4" t="str">
            <v>党支部委员</v>
          </cell>
          <cell r="I4" t="str">
            <v>6个育人工作量/学期</v>
          </cell>
        </row>
        <row r="5">
          <cell r="H5" t="str">
            <v>培养联系人</v>
          </cell>
          <cell r="I5" t="str">
            <v>0.5个育人工作量/学期/人</v>
          </cell>
        </row>
        <row r="6">
          <cell r="H6" t="str">
            <v>学生社区党支部书记/副书记</v>
          </cell>
          <cell r="I6" t="str">
            <v>4个育人工作量/学期</v>
          </cell>
        </row>
        <row r="7">
          <cell r="H7" t="str">
            <v>二级学院兼职团委副书记</v>
          </cell>
          <cell r="I7" t="str">
            <v>6个育人工作量/学期</v>
          </cell>
        </row>
        <row r="8">
          <cell r="H8" t="str">
            <v>党校、团校专题报告</v>
          </cell>
          <cell r="I8" t="str">
            <v>1个育人工作量/次</v>
          </cell>
        </row>
        <row r="9">
          <cell r="H9" t="str">
            <v>思政班主任</v>
          </cell>
          <cell r="I9" t="str">
            <v>10个育人工作量/班/学期</v>
          </cell>
        </row>
        <row r="10">
          <cell r="H10" t="str">
            <v>青马班班主任</v>
          </cell>
          <cell r="I10" t="str">
            <v>8个育人工作量/班/学期</v>
          </cell>
        </row>
        <row r="11">
          <cell r="H11" t="str">
            <v>团校班主任</v>
          </cell>
          <cell r="I11" t="str">
            <v>2个育人工作量/班/学期</v>
          </cell>
        </row>
        <row r="12">
          <cell r="H12" t="str">
            <v>其他学生日常党建和思想政治工作</v>
          </cell>
          <cell r="I12" t="str">
            <v>0.5个育人工作量/次</v>
          </cell>
        </row>
        <row r="13">
          <cell r="H13" t="str">
            <v>兼职辅导员</v>
          </cell>
          <cell r="I13" t="str">
            <v>30个育人工作量/班/学期</v>
          </cell>
        </row>
        <row r="14">
          <cell r="H14" t="str">
            <v>班主任</v>
          </cell>
          <cell r="I14" t="str">
            <v>10个育人工作量/班/学期</v>
          </cell>
        </row>
        <row r="15">
          <cell r="H15" t="str">
            <v>社团指导教师</v>
          </cell>
          <cell r="I15" t="str">
            <v>4个育人工作量/学期</v>
          </cell>
        </row>
        <row r="16">
          <cell r="H16" t="str">
            <v>校级易班指导教师</v>
          </cell>
          <cell r="I16" t="str">
            <v>8个育人工作量/学期</v>
          </cell>
        </row>
        <row r="17">
          <cell r="H17" t="str">
            <v>学院易班指导教师</v>
          </cell>
          <cell r="I17" t="str">
            <v>6个育人工作量/学期</v>
          </cell>
        </row>
        <row r="18">
          <cell r="H18" t="str">
            <v>青创营班主任</v>
          </cell>
          <cell r="I18" t="str">
            <v>6个育人工作量/班/学期</v>
          </cell>
        </row>
        <row r="19">
          <cell r="H19" t="str">
            <v>校学生会、社联会、新媒体、二课中心、志愿中心指导教师</v>
          </cell>
          <cell r="I19" t="str">
            <v>6个育人工作量/学期</v>
          </cell>
        </row>
        <row r="20">
          <cell r="H20" t="str">
            <v>学生管理岗</v>
          </cell>
          <cell r="I20" t="str">
            <v>4个育人工作量/班/学期</v>
          </cell>
        </row>
        <row r="21">
          <cell r="H21" t="str">
            <v>杂志社指导教师</v>
          </cell>
          <cell r="I21" t="str">
            <v>1个育人工作量/学期</v>
          </cell>
        </row>
        <row r="22">
          <cell r="H22" t="str">
            <v>校史馆讲解团、校报学生记者团、校广播台指导教师等</v>
          </cell>
          <cell r="I22" t="str">
            <v>6个育人工作量/学期</v>
          </cell>
        </row>
        <row r="23">
          <cell r="H23" t="str">
            <v>学生心理健康教育与咨询</v>
          </cell>
          <cell r="I23" t="str">
            <v>1个育人工作量/次</v>
          </cell>
        </row>
        <row r="24">
          <cell r="H24" t="str">
            <v>学院心理联络员</v>
          </cell>
          <cell r="I24" t="str">
            <v>10个育人工作量/学期</v>
          </cell>
        </row>
        <row r="25">
          <cell r="H25" t="str">
            <v>学院征兵工作联络员</v>
          </cell>
          <cell r="I25" t="str">
            <v>2个育人工作量/学期</v>
          </cell>
        </row>
        <row r="26">
          <cell r="H26" t="str">
            <v>重点群体帮扶包保</v>
          </cell>
          <cell r="I26" t="str">
            <v>2个育人工作量/人/学期</v>
          </cell>
        </row>
        <row r="27">
          <cell r="H27" t="str">
            <v>就业帮帮团</v>
          </cell>
          <cell r="I27" t="str">
            <v>2个育人工作量/次</v>
          </cell>
        </row>
        <row r="28">
          <cell r="H28" t="str">
            <v>困难生导师</v>
          </cell>
          <cell r="I28" t="str">
            <v>4个育人工作量/人/学期</v>
          </cell>
        </row>
        <row r="29">
          <cell r="H29" t="str">
            <v>学生各类志愿者活动等社会公益活动指导工作</v>
          </cell>
          <cell r="I29" t="str">
            <v>0.5个育人工作量/次</v>
          </cell>
        </row>
        <row r="30">
          <cell r="H30" t="str">
            <v>暑期三下乡社会实践活动指导教师</v>
          </cell>
          <cell r="I30" t="str">
            <v>2个育人工作量/次</v>
          </cell>
        </row>
        <row r="31">
          <cell r="H31" t="str">
            <v>讲解员指导教师</v>
          </cell>
          <cell r="I31" t="str">
            <v>10个育人工作量/学期</v>
          </cell>
        </row>
        <row r="32">
          <cell r="H32" t="str">
            <v>新媒体平台主持人</v>
          </cell>
          <cell r="I32" t="str">
            <v>5个育人工作量/学期</v>
          </cell>
        </row>
        <row r="33">
          <cell r="H33" t="str">
            <v>网络评论员</v>
          </cell>
          <cell r="I33" t="str">
            <v>4个育人工作量/学期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tabSelected="1" topLeftCell="A28" workbookViewId="0">
      <selection activeCell="A36" sqref="A36:N37"/>
    </sheetView>
  </sheetViews>
  <sheetFormatPr defaultColWidth="9" defaultRowHeight="13.5"/>
  <cols>
    <col min="1" max="1" width="4.125" customWidth="1"/>
    <col min="2" max="2" width="8.625" customWidth="1"/>
    <col min="3" max="3" width="15.25" customWidth="1"/>
    <col min="4" max="4" width="7.625" customWidth="1"/>
    <col min="5" max="5" width="15.25" customWidth="1"/>
    <col min="6" max="6" width="18.125" customWidth="1"/>
    <col min="7" max="7" width="20.375" customWidth="1"/>
    <col min="8" max="9" width="11.25" customWidth="1"/>
    <col min="10" max="10" width="9.375" customWidth="1"/>
    <col min="11" max="11" width="15.25" customWidth="1"/>
    <col min="12" max="12" width="12.875" customWidth="1"/>
    <col min="13" max="13" width="18.125" customWidth="1"/>
    <col min="14" max="14" width="9.375" customWidth="1"/>
    <col min="15" max="15" width="17.875" customWidth="1"/>
  </cols>
  <sheetData>
    <row r="1" spans="1:15" ht="33" customHeight="1">
      <c r="A1" s="41" t="s">
        <v>150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</row>
    <row r="2" spans="1:15" ht="21.95" customHeight="1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10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11" t="s">
        <v>11</v>
      </c>
      <c r="M2" s="12" t="s">
        <v>12</v>
      </c>
      <c r="N2" s="12" t="s">
        <v>13</v>
      </c>
      <c r="O2" s="12" t="s">
        <v>14</v>
      </c>
    </row>
    <row r="3" spans="1:15" s="8" customFormat="1" ht="18" customHeight="1">
      <c r="A3" s="14">
        <v>1</v>
      </c>
      <c r="B3" s="14" t="s">
        <v>19</v>
      </c>
      <c r="C3" s="14" t="s">
        <v>20</v>
      </c>
      <c r="D3" s="14">
        <v>310029</v>
      </c>
      <c r="E3" s="14" t="s">
        <v>15</v>
      </c>
      <c r="F3" s="14" t="s">
        <v>21</v>
      </c>
      <c r="G3" s="15" t="str">
        <f>IF(ISBLANK(F3),"",VLOOKUP(F3,Sheet2!H:I,2,))</f>
        <v>4个育人工作量/学期</v>
      </c>
      <c r="H3" s="14">
        <v>4</v>
      </c>
      <c r="I3" s="14"/>
      <c r="J3" s="13">
        <f>IF(ISBLANK(F3),"",H3+I3)</f>
        <v>4</v>
      </c>
      <c r="K3" s="14" t="s">
        <v>20</v>
      </c>
      <c r="L3" s="14" t="s">
        <v>19</v>
      </c>
      <c r="M3" s="16"/>
      <c r="N3" s="17">
        <v>4</v>
      </c>
      <c r="O3" s="18"/>
    </row>
    <row r="4" spans="1:15" s="8" customFormat="1" ht="33" customHeight="1">
      <c r="A4" s="14">
        <v>2</v>
      </c>
      <c r="B4" s="14" t="s">
        <v>19</v>
      </c>
      <c r="C4" s="14" t="s">
        <v>20</v>
      </c>
      <c r="D4" s="14">
        <v>310029</v>
      </c>
      <c r="E4" s="14" t="s">
        <v>22</v>
      </c>
      <c r="F4" s="14" t="s">
        <v>23</v>
      </c>
      <c r="G4" s="15" t="str">
        <f>IF(ISBLANK(F4),"",VLOOKUP(F4,Sheet2!H:I,2,))</f>
        <v>1个育人工作量/次</v>
      </c>
      <c r="H4" s="14">
        <v>4</v>
      </c>
      <c r="I4" s="14"/>
      <c r="J4" s="13">
        <f t="shared" ref="J4:J6" si="0">IF(ISBLANK(F4),"",H4+I4)</f>
        <v>4</v>
      </c>
      <c r="K4" s="14" t="s">
        <v>24</v>
      </c>
      <c r="L4" s="14" t="s">
        <v>25</v>
      </c>
      <c r="M4" s="16" t="s">
        <v>26</v>
      </c>
      <c r="N4" s="17">
        <v>4</v>
      </c>
      <c r="O4" s="18"/>
    </row>
    <row r="5" spans="1:15" s="8" customFormat="1" ht="18" customHeight="1">
      <c r="A5" s="14">
        <v>3</v>
      </c>
      <c r="B5" s="14" t="s">
        <v>27</v>
      </c>
      <c r="C5" s="14" t="s">
        <v>20</v>
      </c>
      <c r="D5" s="14">
        <v>102026</v>
      </c>
      <c r="E5" s="14" t="s">
        <v>28</v>
      </c>
      <c r="F5" s="14" t="s">
        <v>29</v>
      </c>
      <c r="G5" s="15" t="str">
        <f>IF(ISBLANK(F5),"",VLOOKUP(F5,[1]Sheet2!H:I,2,))</f>
        <v>10个育人工作量/学期</v>
      </c>
      <c r="H5" s="14">
        <v>10</v>
      </c>
      <c r="I5" s="14"/>
      <c r="J5" s="13">
        <f t="shared" si="0"/>
        <v>10</v>
      </c>
      <c r="K5" s="14" t="s">
        <v>20</v>
      </c>
      <c r="L5" s="14" t="s">
        <v>30</v>
      </c>
      <c r="M5" s="16" t="s">
        <v>31</v>
      </c>
      <c r="N5" s="17">
        <v>10</v>
      </c>
      <c r="O5" s="18"/>
    </row>
    <row r="6" spans="1:15" s="8" customFormat="1" ht="18" customHeight="1">
      <c r="A6" s="14">
        <v>4</v>
      </c>
      <c r="B6" s="14" t="s">
        <v>32</v>
      </c>
      <c r="C6" s="14" t="s">
        <v>20</v>
      </c>
      <c r="D6" s="14">
        <v>105500</v>
      </c>
      <c r="E6" s="14" t="s">
        <v>15</v>
      </c>
      <c r="F6" s="14" t="s">
        <v>21</v>
      </c>
      <c r="G6" s="15" t="str">
        <f>IF(ISBLANK(F6),"",VLOOKUP(F6,[2]Sheet2!H:I,2,))</f>
        <v>4个育人工作量/学期</v>
      </c>
      <c r="H6" s="14">
        <v>4</v>
      </c>
      <c r="I6" s="14"/>
      <c r="J6" s="13">
        <f t="shared" si="0"/>
        <v>4</v>
      </c>
      <c r="K6" s="39" t="s">
        <v>20</v>
      </c>
      <c r="L6" s="39" t="s">
        <v>33</v>
      </c>
      <c r="M6" s="40" t="s">
        <v>34</v>
      </c>
      <c r="N6" s="17">
        <v>4</v>
      </c>
      <c r="O6" s="18"/>
    </row>
    <row r="7" spans="1:15" s="8" customFormat="1" ht="18" customHeight="1">
      <c r="A7" s="14">
        <v>5</v>
      </c>
      <c r="B7" s="14" t="s">
        <v>35</v>
      </c>
      <c r="C7" s="14" t="s">
        <v>20</v>
      </c>
      <c r="D7" s="14">
        <v>600085</v>
      </c>
      <c r="E7" s="14" t="s">
        <v>28</v>
      </c>
      <c r="F7" s="14" t="s">
        <v>29</v>
      </c>
      <c r="G7" s="15" t="str">
        <f>IF(ISBLANK(F7),"",VLOOKUP(F7,[3]Sheet2!H:I,2,))</f>
        <v>10个育人工作量/学期</v>
      </c>
      <c r="H7" s="14">
        <v>10</v>
      </c>
      <c r="I7" s="14"/>
      <c r="J7" s="13">
        <f t="shared" ref="J7:J10" si="1">IF(ISBLANK(F7),"",H7+I7)</f>
        <v>10</v>
      </c>
      <c r="K7" s="14" t="s">
        <v>20</v>
      </c>
      <c r="L7" s="14" t="s">
        <v>30</v>
      </c>
      <c r="M7" s="16" t="s">
        <v>31</v>
      </c>
      <c r="N7" s="17">
        <v>10</v>
      </c>
      <c r="O7" s="18"/>
    </row>
    <row r="8" spans="1:15" s="8" customFormat="1" ht="18" customHeight="1">
      <c r="A8" s="14">
        <v>6</v>
      </c>
      <c r="B8" s="14" t="s">
        <v>36</v>
      </c>
      <c r="C8" s="14" t="s">
        <v>20</v>
      </c>
      <c r="D8" s="14">
        <v>600091</v>
      </c>
      <c r="E8" s="14" t="s">
        <v>28</v>
      </c>
      <c r="F8" s="14" t="s">
        <v>29</v>
      </c>
      <c r="G8" s="15" t="str">
        <f>IF(ISBLANK(F8),"",VLOOKUP(F8,[4]Sheet2!H:I,2,))</f>
        <v>10个育人工作量/学期</v>
      </c>
      <c r="H8" s="14">
        <v>10</v>
      </c>
      <c r="I8" s="14"/>
      <c r="J8" s="13">
        <f t="shared" si="1"/>
        <v>10</v>
      </c>
      <c r="K8" s="14" t="s">
        <v>20</v>
      </c>
      <c r="L8" s="14" t="s">
        <v>30</v>
      </c>
      <c r="M8" s="16" t="s">
        <v>31</v>
      </c>
      <c r="N8" s="17">
        <v>10</v>
      </c>
      <c r="O8" s="18"/>
    </row>
    <row r="9" spans="1:15" s="8" customFormat="1" ht="18" customHeight="1">
      <c r="A9" s="14">
        <v>7</v>
      </c>
      <c r="B9" s="14" t="s">
        <v>37</v>
      </c>
      <c r="C9" s="14" t="s">
        <v>20</v>
      </c>
      <c r="D9" s="14">
        <v>250058</v>
      </c>
      <c r="E9" s="14" t="s">
        <v>28</v>
      </c>
      <c r="F9" s="14" t="s">
        <v>29</v>
      </c>
      <c r="G9" s="15" t="str">
        <f>IF(ISBLANK(F9),"",VLOOKUP(F9,[5]Sheet2!H:I,2,))</f>
        <v>10个育人工作量/学期</v>
      </c>
      <c r="H9" s="14">
        <v>10</v>
      </c>
      <c r="I9" s="14"/>
      <c r="J9" s="13">
        <f t="shared" si="1"/>
        <v>10</v>
      </c>
      <c r="K9" s="14" t="s">
        <v>20</v>
      </c>
      <c r="L9" s="14" t="s">
        <v>27</v>
      </c>
      <c r="M9" s="16" t="s">
        <v>38</v>
      </c>
      <c r="N9" s="17">
        <v>10</v>
      </c>
      <c r="O9" s="18"/>
    </row>
    <row r="10" spans="1:15" s="8" customFormat="1" ht="18" customHeight="1">
      <c r="A10" s="14">
        <v>8</v>
      </c>
      <c r="B10" s="14" t="s">
        <v>37</v>
      </c>
      <c r="C10" s="14" t="s">
        <v>20</v>
      </c>
      <c r="D10" s="14">
        <v>250058</v>
      </c>
      <c r="E10" s="14" t="s">
        <v>39</v>
      </c>
      <c r="F10" s="14" t="s">
        <v>40</v>
      </c>
      <c r="G10" s="15" t="str">
        <f>IF(ISBLANK(F10),"",VLOOKUP(F10,[6]Sheet2!H:I,2,))</f>
        <v>10个育人工作量/班/学期</v>
      </c>
      <c r="H10" s="14">
        <v>10</v>
      </c>
      <c r="I10" s="14"/>
      <c r="J10" s="13">
        <f t="shared" si="1"/>
        <v>10</v>
      </c>
      <c r="K10" s="14" t="s">
        <v>24</v>
      </c>
      <c r="L10" s="14" t="s">
        <v>41</v>
      </c>
      <c r="M10" s="16" t="s">
        <v>42</v>
      </c>
      <c r="N10" s="17">
        <v>10</v>
      </c>
      <c r="O10" s="18"/>
    </row>
    <row r="11" spans="1:15">
      <c r="A11" s="14">
        <v>9</v>
      </c>
      <c r="B11" s="14" t="s">
        <v>43</v>
      </c>
      <c r="C11" s="14" t="s">
        <v>20</v>
      </c>
      <c r="D11" s="14">
        <v>600093</v>
      </c>
      <c r="E11" s="14" t="s">
        <v>44</v>
      </c>
      <c r="F11" s="14" t="s">
        <v>45</v>
      </c>
      <c r="G11" s="15" t="str">
        <f>IF(ISBLANK(F11),"",VLOOKUP(F11,[7]Sheet2!H:I,2,))</f>
        <v>4个育人工作量/学期</v>
      </c>
      <c r="H11" s="14">
        <v>4</v>
      </c>
      <c r="I11" s="14"/>
      <c r="J11" s="13">
        <v>4</v>
      </c>
      <c r="K11" s="14" t="s">
        <v>46</v>
      </c>
      <c r="L11" s="14" t="s">
        <v>47</v>
      </c>
      <c r="M11" s="16"/>
      <c r="N11" s="17">
        <v>4</v>
      </c>
    </row>
    <row r="12" spans="1:15">
      <c r="A12" s="14">
        <v>10</v>
      </c>
      <c r="B12" s="14" t="s">
        <v>43</v>
      </c>
      <c r="C12" s="14" t="s">
        <v>20</v>
      </c>
      <c r="D12" s="14">
        <v>600093</v>
      </c>
      <c r="E12" s="14" t="s">
        <v>28</v>
      </c>
      <c r="F12" s="14" t="s">
        <v>29</v>
      </c>
      <c r="G12" s="15" t="str">
        <f>IF(ISBLANK(F12),"",VLOOKUP(F12,[7]Sheet2!H:I,2,))</f>
        <v>10个育人工作量/学期</v>
      </c>
      <c r="H12" s="14">
        <v>10</v>
      </c>
      <c r="I12" s="14"/>
      <c r="J12" s="13">
        <v>10</v>
      </c>
      <c r="K12" s="14" t="s">
        <v>20</v>
      </c>
      <c r="L12" s="14" t="s">
        <v>30</v>
      </c>
      <c r="M12" s="16" t="s">
        <v>48</v>
      </c>
      <c r="N12" s="17">
        <v>10</v>
      </c>
    </row>
    <row r="13" spans="1:15">
      <c r="A13" s="14">
        <v>11</v>
      </c>
      <c r="B13" s="19" t="s">
        <v>49</v>
      </c>
      <c r="C13" s="19" t="s">
        <v>20</v>
      </c>
      <c r="D13" s="19">
        <v>102022</v>
      </c>
      <c r="E13" s="19" t="s">
        <v>44</v>
      </c>
      <c r="F13" s="19" t="s">
        <v>50</v>
      </c>
      <c r="G13" s="20" t="str">
        <f>IF(ISBLANK(F13),"",VLOOKUP(F13,[8]Sheet2!H:I,2,))</f>
        <v>5个育人工作量/学期</v>
      </c>
      <c r="H13" s="19">
        <v>5</v>
      </c>
      <c r="I13" s="19"/>
      <c r="J13" s="21">
        <f t="shared" ref="J13:J22" si="2">IF(ISBLANK(F13),"",H13+I13)</f>
        <v>5</v>
      </c>
      <c r="K13" s="19" t="s">
        <v>20</v>
      </c>
      <c r="L13" s="19" t="s">
        <v>51</v>
      </c>
      <c r="M13" s="22" t="s">
        <v>52</v>
      </c>
      <c r="N13" s="23">
        <v>5</v>
      </c>
    </row>
    <row r="14" spans="1:15">
      <c r="A14" s="14">
        <v>12</v>
      </c>
      <c r="B14" s="14" t="s">
        <v>53</v>
      </c>
      <c r="C14" s="14" t="s">
        <v>20</v>
      </c>
      <c r="D14" s="14">
        <v>600044</v>
      </c>
      <c r="E14" s="14" t="s">
        <v>28</v>
      </c>
      <c r="F14" s="14" t="s">
        <v>29</v>
      </c>
      <c r="G14" s="15" t="str">
        <f>IF(ISBLANK(F14),"",VLOOKUP(F14,[9]Sheet2!H:I,2,))</f>
        <v>10个育人工作量/学期</v>
      </c>
      <c r="H14" s="14">
        <v>10</v>
      </c>
      <c r="I14" s="14"/>
      <c r="J14" s="13">
        <f t="shared" si="2"/>
        <v>10</v>
      </c>
      <c r="K14" s="14" t="s">
        <v>20</v>
      </c>
      <c r="L14" s="14" t="s">
        <v>30</v>
      </c>
      <c r="M14" s="16" t="s">
        <v>31</v>
      </c>
      <c r="N14" s="17">
        <v>10</v>
      </c>
    </row>
    <row r="15" spans="1:15">
      <c r="A15" s="14">
        <v>13</v>
      </c>
      <c r="B15" s="14" t="s">
        <v>54</v>
      </c>
      <c r="C15" s="14" t="s">
        <v>20</v>
      </c>
      <c r="D15" s="14">
        <v>102026</v>
      </c>
      <c r="E15" s="14" t="s">
        <v>28</v>
      </c>
      <c r="F15" s="14" t="s">
        <v>29</v>
      </c>
      <c r="G15" s="15" t="str">
        <f>IF(ISBLANK(F15),"",VLOOKUP(F15,[10]Sheet2!H:I,2,))</f>
        <v>10个育人工作量/学期</v>
      </c>
      <c r="H15" s="14">
        <v>10</v>
      </c>
      <c r="I15" s="14"/>
      <c r="J15" s="13">
        <f t="shared" si="2"/>
        <v>10</v>
      </c>
      <c r="K15" s="14" t="s">
        <v>20</v>
      </c>
      <c r="L15" s="14" t="s">
        <v>30</v>
      </c>
      <c r="M15" s="16" t="s">
        <v>31</v>
      </c>
      <c r="N15" s="17">
        <v>10</v>
      </c>
    </row>
    <row r="16" spans="1:15" ht="24">
      <c r="A16" s="14">
        <v>14</v>
      </c>
      <c r="B16" s="14" t="s">
        <v>55</v>
      </c>
      <c r="C16" s="14" t="s">
        <v>20</v>
      </c>
      <c r="D16" s="14">
        <v>600094</v>
      </c>
      <c r="E16" s="14" t="s">
        <v>39</v>
      </c>
      <c r="F16" s="14" t="s">
        <v>56</v>
      </c>
      <c r="G16" s="15" t="str">
        <f>IF(ISBLANK(F16),"",VLOOKUP(F16,[11]Sheet2!H:I,2,))</f>
        <v>0.5个育人工作量/次</v>
      </c>
      <c r="H16" s="14">
        <v>0.5</v>
      </c>
      <c r="I16" s="14"/>
      <c r="J16" s="13">
        <f t="shared" si="2"/>
        <v>0.5</v>
      </c>
      <c r="K16" s="14" t="s">
        <v>57</v>
      </c>
      <c r="L16" s="14" t="s">
        <v>58</v>
      </c>
      <c r="M16" s="16" t="s">
        <v>59</v>
      </c>
      <c r="N16" s="17">
        <v>0.5</v>
      </c>
    </row>
    <row r="17" spans="1:14" ht="24">
      <c r="A17" s="14">
        <v>15</v>
      </c>
      <c r="B17" s="14" t="s">
        <v>55</v>
      </c>
      <c r="C17" s="14" t="s">
        <v>20</v>
      </c>
      <c r="D17" s="14">
        <v>600094</v>
      </c>
      <c r="E17" s="14" t="s">
        <v>39</v>
      </c>
      <c r="F17" s="14" t="s">
        <v>56</v>
      </c>
      <c r="G17" s="15" t="str">
        <f>IF(ISBLANK(F17),"",VLOOKUP(F17,[11]Sheet2!H:I,2,))</f>
        <v>0.5个育人工作量/次</v>
      </c>
      <c r="H17" s="14">
        <v>0.5</v>
      </c>
      <c r="I17" s="14"/>
      <c r="J17" s="13">
        <f t="shared" si="2"/>
        <v>0.5</v>
      </c>
      <c r="K17" s="14" t="s">
        <v>57</v>
      </c>
      <c r="L17" s="14" t="s">
        <v>58</v>
      </c>
      <c r="M17" s="16" t="s">
        <v>59</v>
      </c>
      <c r="N17" s="17">
        <v>0.5</v>
      </c>
    </row>
    <row r="18" spans="1:14" ht="24">
      <c r="A18" s="14">
        <v>16</v>
      </c>
      <c r="B18" s="14" t="s">
        <v>55</v>
      </c>
      <c r="C18" s="14" t="s">
        <v>20</v>
      </c>
      <c r="D18" s="14">
        <v>600094</v>
      </c>
      <c r="E18" s="14" t="s">
        <v>39</v>
      </c>
      <c r="F18" s="14" t="s">
        <v>56</v>
      </c>
      <c r="G18" s="15" t="str">
        <f>IF(ISBLANK(F18),"",VLOOKUP(F18,[11]Sheet2!H:I,2,))</f>
        <v>0.5个育人工作量/次</v>
      </c>
      <c r="H18" s="14">
        <v>0.5</v>
      </c>
      <c r="I18" s="14"/>
      <c r="J18" s="13">
        <f t="shared" si="2"/>
        <v>0.5</v>
      </c>
      <c r="K18" s="14" t="s">
        <v>57</v>
      </c>
      <c r="L18" s="14" t="s">
        <v>58</v>
      </c>
      <c r="M18" s="16" t="s">
        <v>60</v>
      </c>
      <c r="N18" s="17">
        <v>0.5</v>
      </c>
    </row>
    <row r="19" spans="1:14">
      <c r="A19" s="14">
        <v>17</v>
      </c>
      <c r="B19" s="14" t="s">
        <v>55</v>
      </c>
      <c r="C19" s="14" t="s">
        <v>20</v>
      </c>
      <c r="D19" s="14">
        <v>600094</v>
      </c>
      <c r="E19" s="14" t="s">
        <v>28</v>
      </c>
      <c r="F19" s="14" t="s">
        <v>29</v>
      </c>
      <c r="G19" s="15" t="str">
        <f>IF(ISBLANK(F19),"",VLOOKUP(F19,[11]Sheet2!H:I,2,))</f>
        <v>10个育人工作量/学期</v>
      </c>
      <c r="H19" s="14">
        <v>10</v>
      </c>
      <c r="I19" s="14"/>
      <c r="J19" s="13">
        <f t="shared" si="2"/>
        <v>10</v>
      </c>
      <c r="K19" s="14" t="s">
        <v>20</v>
      </c>
      <c r="L19" s="14" t="s">
        <v>51</v>
      </c>
      <c r="M19" s="16" t="s">
        <v>61</v>
      </c>
      <c r="N19" s="17">
        <v>10</v>
      </c>
    </row>
    <row r="20" spans="1:14">
      <c r="A20" s="14">
        <v>18</v>
      </c>
      <c r="B20" s="14" t="s">
        <v>62</v>
      </c>
      <c r="C20" s="14" t="s">
        <v>20</v>
      </c>
      <c r="D20" s="14">
        <v>600027</v>
      </c>
      <c r="E20" s="14" t="s">
        <v>28</v>
      </c>
      <c r="F20" s="14" t="s">
        <v>29</v>
      </c>
      <c r="G20" s="15" t="str">
        <f>IF(ISBLANK(F20),"",VLOOKUP(F20,[12]Sheet2!H:I,2,))</f>
        <v>10个育人工作量/学期</v>
      </c>
      <c r="H20" s="14">
        <v>10</v>
      </c>
      <c r="I20" s="14"/>
      <c r="J20" s="13">
        <f t="shared" si="2"/>
        <v>10</v>
      </c>
      <c r="K20" s="14" t="s">
        <v>20</v>
      </c>
      <c r="L20" s="14" t="s">
        <v>62</v>
      </c>
      <c r="M20" s="16" t="s">
        <v>31</v>
      </c>
      <c r="N20" s="17">
        <v>10</v>
      </c>
    </row>
    <row r="21" spans="1:14">
      <c r="A21" s="14">
        <v>19</v>
      </c>
      <c r="B21" s="24" t="s">
        <v>63</v>
      </c>
      <c r="C21" s="14" t="s">
        <v>20</v>
      </c>
      <c r="D21" s="24">
        <v>112016</v>
      </c>
      <c r="E21" s="14" t="s">
        <v>15</v>
      </c>
      <c r="F21" s="14" t="s">
        <v>21</v>
      </c>
      <c r="G21" s="15" t="str">
        <f>IF(ISBLANK(F21),"",VLOOKUP(F21,Sheet2!H:I,2,))</f>
        <v>4个育人工作量/学期</v>
      </c>
      <c r="H21" s="14">
        <v>4</v>
      </c>
      <c r="I21" s="14"/>
      <c r="J21" s="13">
        <f t="shared" si="2"/>
        <v>4</v>
      </c>
      <c r="K21" s="14" t="s">
        <v>20</v>
      </c>
      <c r="L21" s="14" t="s">
        <v>63</v>
      </c>
      <c r="M21" s="16"/>
      <c r="N21" s="17">
        <v>4</v>
      </c>
    </row>
    <row r="22" spans="1:14" ht="24">
      <c r="A22" s="14">
        <v>20</v>
      </c>
      <c r="B22" s="14" t="s">
        <v>64</v>
      </c>
      <c r="C22" s="14" t="s">
        <v>20</v>
      </c>
      <c r="D22" s="14">
        <v>103059</v>
      </c>
      <c r="E22" s="14" t="s">
        <v>39</v>
      </c>
      <c r="F22" s="14" t="s">
        <v>40</v>
      </c>
      <c r="G22" s="15" t="str">
        <f>IF(ISBLANK(F22),"",VLOOKUP(F22,[6]Sheet2!H:I,2,))</f>
        <v>10个育人工作量/班/学期</v>
      </c>
      <c r="H22" s="14">
        <v>20</v>
      </c>
      <c r="I22" s="14">
        <v>4</v>
      </c>
      <c r="J22" s="13">
        <f t="shared" si="2"/>
        <v>24</v>
      </c>
      <c r="K22" s="14" t="s">
        <v>24</v>
      </c>
      <c r="L22" s="14" t="s">
        <v>41</v>
      </c>
      <c r="M22" s="16" t="s">
        <v>65</v>
      </c>
      <c r="N22" s="17">
        <v>24</v>
      </c>
    </row>
    <row r="23" spans="1:14">
      <c r="A23" s="14">
        <v>21</v>
      </c>
      <c r="B23" s="25" t="s">
        <v>66</v>
      </c>
      <c r="C23" s="26" t="s">
        <v>20</v>
      </c>
      <c r="D23" s="26">
        <v>600117</v>
      </c>
      <c r="E23" s="14" t="s">
        <v>28</v>
      </c>
      <c r="F23" s="14" t="s">
        <v>29</v>
      </c>
      <c r="G23" s="15" t="str">
        <f>IF(ISBLANK(F23),"",VLOOKUP(F23,[13]Sheet2!H:I,2,))</f>
        <v>10个育人工作量/学期</v>
      </c>
      <c r="H23" s="14">
        <v>10</v>
      </c>
      <c r="I23" s="14"/>
      <c r="J23" s="13">
        <f t="shared" ref="J23:J24" si="3">IF(ISBLANK(F23),"",H23+I23)</f>
        <v>10</v>
      </c>
      <c r="K23" s="14" t="s">
        <v>20</v>
      </c>
      <c r="L23" s="14" t="s">
        <v>30</v>
      </c>
      <c r="M23" s="16" t="s">
        <v>31</v>
      </c>
      <c r="N23" s="17">
        <v>10</v>
      </c>
    </row>
    <row r="24" spans="1:14">
      <c r="A24" s="14">
        <v>22</v>
      </c>
      <c r="B24" s="25" t="s">
        <v>66</v>
      </c>
      <c r="C24" s="26" t="s">
        <v>20</v>
      </c>
      <c r="D24" s="26">
        <v>600117</v>
      </c>
      <c r="E24" s="14" t="s">
        <v>44</v>
      </c>
      <c r="F24" s="14" t="s">
        <v>45</v>
      </c>
      <c r="G24" s="15" t="str">
        <f>IF(ISBLANK(F24),"",VLOOKUP(F24,[13]Sheet2!H:I,2,))</f>
        <v>4个育人工作量/学期</v>
      </c>
      <c r="H24" s="14">
        <v>4</v>
      </c>
      <c r="I24" s="14"/>
      <c r="J24" s="13">
        <f t="shared" si="3"/>
        <v>4</v>
      </c>
      <c r="K24" s="14" t="s">
        <v>46</v>
      </c>
      <c r="L24" s="14" t="s">
        <v>47</v>
      </c>
      <c r="M24" s="16"/>
      <c r="N24" s="17">
        <v>4</v>
      </c>
    </row>
    <row r="25" spans="1:14" ht="24">
      <c r="A25" s="14">
        <v>23</v>
      </c>
      <c r="B25" s="14" t="s">
        <v>67</v>
      </c>
      <c r="C25" s="14" t="s">
        <v>20</v>
      </c>
      <c r="D25" s="14">
        <v>105331</v>
      </c>
      <c r="E25" s="14" t="s">
        <v>39</v>
      </c>
      <c r="F25" s="14" t="s">
        <v>40</v>
      </c>
      <c r="G25" s="15" t="str">
        <f>IF(ISBLANK(F25),"",VLOOKUP(F25,[6]Sheet2!H:I,2,))</f>
        <v>10个育人工作量/班/学期</v>
      </c>
      <c r="H25" s="14">
        <v>20</v>
      </c>
      <c r="I25" s="14">
        <v>2</v>
      </c>
      <c r="J25" s="13">
        <v>22</v>
      </c>
      <c r="K25" s="14" t="s">
        <v>24</v>
      </c>
      <c r="L25" s="14" t="s">
        <v>41</v>
      </c>
      <c r="M25" s="16" t="s">
        <v>68</v>
      </c>
      <c r="N25" s="17">
        <v>22</v>
      </c>
    </row>
    <row r="26" spans="1:14">
      <c r="A26" s="14">
        <v>24</v>
      </c>
      <c r="B26" s="25" t="s">
        <v>69</v>
      </c>
      <c r="C26" s="25" t="s">
        <v>20</v>
      </c>
      <c r="D26" s="25">
        <v>600095</v>
      </c>
      <c r="E26" s="25" t="s">
        <v>28</v>
      </c>
      <c r="F26" s="25" t="s">
        <v>29</v>
      </c>
      <c r="G26" s="27" t="str">
        <f>IF(ISBLANK(F26),"",VLOOKUP(F26,[14]Sheet2!H:I,2,))</f>
        <v>10个育人工作量/学期</v>
      </c>
      <c r="H26" s="25">
        <v>10</v>
      </c>
      <c r="I26" s="25"/>
      <c r="J26" s="28">
        <f t="shared" ref="J26" si="4">IF(ISBLANK(F26),"",H26+I26)</f>
        <v>10</v>
      </c>
      <c r="K26" s="25" t="s">
        <v>20</v>
      </c>
      <c r="L26" s="25" t="s">
        <v>30</v>
      </c>
      <c r="M26" s="29" t="s">
        <v>31</v>
      </c>
      <c r="N26" s="17">
        <v>10</v>
      </c>
    </row>
    <row r="27" spans="1:14" ht="24">
      <c r="A27" s="14">
        <v>25</v>
      </c>
      <c r="B27" s="30" t="s">
        <v>70</v>
      </c>
      <c r="C27" s="30" t="s">
        <v>20</v>
      </c>
      <c r="D27" s="30">
        <v>102006</v>
      </c>
      <c r="E27" s="30" t="s">
        <v>39</v>
      </c>
      <c r="F27" s="30" t="s">
        <v>40</v>
      </c>
      <c r="G27" s="31" t="str">
        <f>IF(ISBLANK(F27),"",VLOOKUP(F27,[15]Sheet2!H:I,2,))</f>
        <v>10个育人工作量/班/学期</v>
      </c>
      <c r="H27" s="30">
        <v>20</v>
      </c>
      <c r="I27" s="30">
        <v>1</v>
      </c>
      <c r="J27" s="32">
        <v>21</v>
      </c>
      <c r="K27" s="30" t="s">
        <v>20</v>
      </c>
      <c r="L27" s="30" t="s">
        <v>41</v>
      </c>
      <c r="M27" s="33" t="s">
        <v>147</v>
      </c>
      <c r="N27" s="17">
        <v>21</v>
      </c>
    </row>
    <row r="28" spans="1:14">
      <c r="A28" s="14">
        <v>26</v>
      </c>
      <c r="B28" s="30" t="s">
        <v>71</v>
      </c>
      <c r="C28" s="30" t="s">
        <v>20</v>
      </c>
      <c r="D28" s="34">
        <v>102077</v>
      </c>
      <c r="E28" s="30" t="s">
        <v>44</v>
      </c>
      <c r="F28" s="30" t="s">
        <v>45</v>
      </c>
      <c r="G28" s="31" t="s">
        <v>72</v>
      </c>
      <c r="H28" s="35">
        <v>4</v>
      </c>
      <c r="I28" s="34"/>
      <c r="J28" s="23">
        <v>4</v>
      </c>
      <c r="K28" s="30" t="s">
        <v>46</v>
      </c>
      <c r="L28" s="30" t="s">
        <v>47</v>
      </c>
      <c r="M28" s="34"/>
      <c r="N28" s="23">
        <v>4</v>
      </c>
    </row>
    <row r="29" spans="1:14" ht="24">
      <c r="A29" s="14">
        <v>27</v>
      </c>
      <c r="B29" s="30" t="s">
        <v>71</v>
      </c>
      <c r="C29" s="30" t="s">
        <v>20</v>
      </c>
      <c r="D29" s="34">
        <v>102077</v>
      </c>
      <c r="E29" s="30" t="s">
        <v>39</v>
      </c>
      <c r="F29" s="30" t="s">
        <v>56</v>
      </c>
      <c r="G29" s="31" t="str">
        <f>IF(ISBLANK(F29),"",VLOOKUP(F29,[11]Sheet2!H:I,2,))</f>
        <v>0.5个育人工作量/次</v>
      </c>
      <c r="H29" s="35">
        <v>0.5</v>
      </c>
      <c r="I29" s="34"/>
      <c r="J29" s="23">
        <v>0.5</v>
      </c>
      <c r="K29" s="30" t="s">
        <v>57</v>
      </c>
      <c r="L29" s="30" t="s">
        <v>58</v>
      </c>
      <c r="M29" s="30" t="s">
        <v>59</v>
      </c>
      <c r="N29" s="23">
        <v>0.5</v>
      </c>
    </row>
    <row r="30" spans="1:14" ht="24">
      <c r="A30" s="14">
        <v>28</v>
      </c>
      <c r="B30" s="30" t="s">
        <v>71</v>
      </c>
      <c r="C30" s="30" t="s">
        <v>20</v>
      </c>
      <c r="D30" s="34">
        <v>102077</v>
      </c>
      <c r="E30" s="30" t="s">
        <v>39</v>
      </c>
      <c r="F30" s="30" t="s">
        <v>56</v>
      </c>
      <c r="G30" s="31" t="str">
        <f>IF(ISBLANK(F30),"",VLOOKUP(F30,[11]Sheet2!H:I,2,))</f>
        <v>0.5个育人工作量/次</v>
      </c>
      <c r="H30" s="35">
        <v>0.5</v>
      </c>
      <c r="I30" s="34"/>
      <c r="J30" s="23">
        <v>0.5</v>
      </c>
      <c r="K30" s="30" t="s">
        <v>57</v>
      </c>
      <c r="L30" s="30" t="s">
        <v>58</v>
      </c>
      <c r="M30" s="30" t="s">
        <v>59</v>
      </c>
      <c r="N30" s="23">
        <v>0.5</v>
      </c>
    </row>
    <row r="31" spans="1:14" ht="24">
      <c r="A31" s="14">
        <v>29</v>
      </c>
      <c r="B31" s="30" t="s">
        <v>71</v>
      </c>
      <c r="C31" s="30" t="s">
        <v>20</v>
      </c>
      <c r="D31" s="34">
        <v>102077</v>
      </c>
      <c r="E31" s="30" t="s">
        <v>39</v>
      </c>
      <c r="F31" s="30" t="s">
        <v>56</v>
      </c>
      <c r="G31" s="31" t="str">
        <f>IF(ISBLANK(F31),"",VLOOKUP(F31,[11]Sheet2!H:I,2,))</f>
        <v>0.5个育人工作量/次</v>
      </c>
      <c r="H31" s="35">
        <v>0.5</v>
      </c>
      <c r="I31" s="34"/>
      <c r="J31" s="23">
        <v>0.5</v>
      </c>
      <c r="K31" s="30" t="s">
        <v>57</v>
      </c>
      <c r="L31" s="30" t="s">
        <v>58</v>
      </c>
      <c r="M31" s="30" t="s">
        <v>60</v>
      </c>
      <c r="N31" s="23">
        <v>0.5</v>
      </c>
    </row>
    <row r="32" spans="1:14" ht="24">
      <c r="A32" s="14">
        <v>30</v>
      </c>
      <c r="B32" s="30" t="s">
        <v>148</v>
      </c>
      <c r="C32" s="30" t="s">
        <v>20</v>
      </c>
      <c r="D32" s="36">
        <v>115007</v>
      </c>
      <c r="E32" s="30" t="s">
        <v>39</v>
      </c>
      <c r="F32" s="30" t="s">
        <v>56</v>
      </c>
      <c r="G32" s="31" t="str">
        <f>IF(ISBLANK(F32),"",VLOOKUP(F32,[11]Sheet2!H:I,2,))</f>
        <v>0.5个育人工作量/次</v>
      </c>
      <c r="H32" s="35">
        <v>0.5</v>
      </c>
      <c r="I32" s="34"/>
      <c r="J32" s="37">
        <v>0.5</v>
      </c>
      <c r="K32" s="30" t="s">
        <v>57</v>
      </c>
      <c r="L32" s="30" t="s">
        <v>58</v>
      </c>
      <c r="M32" s="30" t="s">
        <v>59</v>
      </c>
      <c r="N32" s="23">
        <v>0.5</v>
      </c>
    </row>
    <row r="33" spans="1:14" ht="24">
      <c r="A33" s="14">
        <v>31</v>
      </c>
      <c r="B33" s="30" t="s">
        <v>148</v>
      </c>
      <c r="C33" s="30" t="s">
        <v>20</v>
      </c>
      <c r="D33" s="36">
        <v>115007</v>
      </c>
      <c r="E33" s="30" t="s">
        <v>39</v>
      </c>
      <c r="F33" s="30" t="s">
        <v>56</v>
      </c>
      <c r="G33" s="31" t="str">
        <f>IF(ISBLANK(F33),"",VLOOKUP(F33,[11]Sheet2!H:I,2,))</f>
        <v>0.5个育人工作量/次</v>
      </c>
      <c r="H33" s="35">
        <v>0.5</v>
      </c>
      <c r="I33" s="34"/>
      <c r="J33" s="37">
        <v>0.5</v>
      </c>
      <c r="K33" s="30" t="s">
        <v>57</v>
      </c>
      <c r="L33" s="30" t="s">
        <v>58</v>
      </c>
      <c r="M33" s="30" t="s">
        <v>59</v>
      </c>
      <c r="N33" s="23">
        <v>0.5</v>
      </c>
    </row>
    <row r="34" spans="1:14" ht="24">
      <c r="A34" s="14">
        <v>32</v>
      </c>
      <c r="B34" s="30" t="s">
        <v>148</v>
      </c>
      <c r="C34" s="30" t="s">
        <v>20</v>
      </c>
      <c r="D34" s="36">
        <v>115007</v>
      </c>
      <c r="E34" s="30" t="s">
        <v>39</v>
      </c>
      <c r="F34" s="30" t="s">
        <v>56</v>
      </c>
      <c r="G34" s="31" t="str">
        <f>IF(ISBLANK(F34),"",VLOOKUP(F34,[11]Sheet2!H:I,2,))</f>
        <v>0.5个育人工作量/次</v>
      </c>
      <c r="H34" s="35">
        <v>0.5</v>
      </c>
      <c r="I34" s="34"/>
      <c r="J34" s="37">
        <v>0.5</v>
      </c>
      <c r="K34" s="30" t="s">
        <v>57</v>
      </c>
      <c r="L34" s="30" t="s">
        <v>58</v>
      </c>
      <c r="M34" s="30" t="s">
        <v>60</v>
      </c>
      <c r="N34" s="23">
        <v>0.5</v>
      </c>
    </row>
    <row r="35" spans="1:14">
      <c r="A35" s="14">
        <v>33</v>
      </c>
      <c r="B35" s="30" t="s">
        <v>148</v>
      </c>
      <c r="C35" s="30" t="s">
        <v>20</v>
      </c>
      <c r="D35" s="36">
        <v>115007</v>
      </c>
      <c r="E35" s="30" t="s">
        <v>39</v>
      </c>
      <c r="F35" s="14" t="s">
        <v>40</v>
      </c>
      <c r="G35" s="15" t="str">
        <f>IF(ISBLANK(F35),"",VLOOKUP(F35,[6]Sheet2!H:I,2,))</f>
        <v>10个育人工作量/班/学期</v>
      </c>
      <c r="H35" s="23">
        <v>10</v>
      </c>
      <c r="I35" s="23">
        <v>2</v>
      </c>
      <c r="J35" s="23">
        <v>12</v>
      </c>
      <c r="K35" s="14" t="s">
        <v>24</v>
      </c>
      <c r="L35" s="14" t="s">
        <v>41</v>
      </c>
      <c r="M35" s="38" t="s">
        <v>149</v>
      </c>
      <c r="N35" s="23">
        <v>12</v>
      </c>
    </row>
    <row r="36" spans="1:14">
      <c r="A36" s="23">
        <v>34</v>
      </c>
      <c r="B36" s="42" t="s">
        <v>151</v>
      </c>
      <c r="C36" s="43" t="s">
        <v>20</v>
      </c>
      <c r="D36" s="14">
        <v>600113</v>
      </c>
      <c r="E36" s="14" t="s">
        <v>28</v>
      </c>
      <c r="F36" s="14" t="s">
        <v>29</v>
      </c>
      <c r="G36" s="15" t="str">
        <f>IF(ISBLANK(F36),"",VLOOKUP(F36,[18]Sheet2!H:I,2,))</f>
        <v>10个育人工作量/学期</v>
      </c>
      <c r="H36" s="14">
        <v>10</v>
      </c>
      <c r="I36" s="14"/>
      <c r="J36" s="13">
        <f t="shared" ref="J36" si="5">IF(ISBLANK(F36),"",H36+I36)</f>
        <v>10</v>
      </c>
      <c r="K36" s="14" t="s">
        <v>20</v>
      </c>
      <c r="L36" s="14" t="s">
        <v>30</v>
      </c>
      <c r="M36" s="14" t="s">
        <v>31</v>
      </c>
      <c r="N36" s="44">
        <v>10</v>
      </c>
    </row>
    <row r="37" spans="1:14">
      <c r="A37" s="23">
        <v>35</v>
      </c>
      <c r="B37" s="30" t="s">
        <v>152</v>
      </c>
      <c r="C37" s="30" t="s">
        <v>20</v>
      </c>
      <c r="D37" s="36">
        <v>600115</v>
      </c>
      <c r="E37" s="30" t="s">
        <v>39</v>
      </c>
      <c r="F37" s="14" t="s">
        <v>40</v>
      </c>
      <c r="G37" s="15" t="str">
        <f>IF(ISBLANK(F37),"",VLOOKUP(F37,[6]Sheet2!H:I,2,))</f>
        <v>10个育人工作量/班/学期</v>
      </c>
      <c r="H37" s="23">
        <v>10</v>
      </c>
      <c r="I37" s="23">
        <v>1</v>
      </c>
      <c r="J37" s="23">
        <v>11</v>
      </c>
      <c r="K37" s="14" t="s">
        <v>24</v>
      </c>
      <c r="L37" s="14" t="s">
        <v>41</v>
      </c>
      <c r="M37" s="38" t="s">
        <v>153</v>
      </c>
      <c r="N37" s="23">
        <v>11</v>
      </c>
    </row>
  </sheetData>
  <mergeCells count="1">
    <mergeCell ref="A1:O1"/>
  </mergeCells>
  <phoneticPr fontId="13" type="noConversion"/>
  <dataValidations count="1">
    <dataValidation type="list" allowBlank="1" showInputMessage="1" showErrorMessage="1" sqref="F3:F37">
      <formula1>INDIRECT(E3)</formula1>
    </dataValidation>
  </dataValidations>
  <pageMargins left="0.31458333333333299" right="0.35416666666666702" top="0.51180555555555596" bottom="1" header="0.39305555555555599" footer="0.5"/>
  <pageSetup paperSize="9" scale="73" fitToHeight="0" orientation="landscape"/>
  <legacyDrawing r:id="rId1"/>
  <extLst>
    <ext xmlns:x14="http://schemas.microsoft.com/office/spreadsheetml/2009/9/main" uri="{CCE6A557-97BC-4b89-ADB6-D9C93CAAB3DF}">
      <x14:dataValidations xmlns:xm="http://schemas.microsoft.com/office/excel/2006/main" count="36">
        <x14:dataValidation type="list" allowBlank="1" showInputMessage="1" showErrorMessage="1">
          <x14:formula1>
            <xm:f>'C:\Users\lenovo\AppData\Local\Temp\defacad8-b7a3-4e7e-b7be-be7b9c13ac81_育人工作量相关表格（马院陈玲）(1).zip.c81\育人工作量相关表格（马院陈玲）\[附件五：单位教师育人工作量复审表.xlsx]Sheet2'!#REF!</xm:f>
          </x14:formula1>
          <xm:sqref>C5 K5</xm:sqref>
        </x14:dataValidation>
        <x14:dataValidation type="list" showInputMessage="1" showErrorMessage="1">
          <x14:formula1>
            <xm:f>'C:\Users\lenovo\AppData\Local\Temp\defacad8-b7a3-4e7e-b7be-be7b9c13ac81_育人工作量相关表格（马院陈玲）(1).zip.c81\育人工作量相关表格（马院陈玲）\[附件五：单位教师育人工作量复审表.xlsx]Sheet2'!#REF!</xm:f>
          </x14:formula1>
          <xm:sqref>E5</xm:sqref>
        </x14:dataValidation>
        <x14:dataValidation type="list" allowBlank="1" showInputMessage="1" showErrorMessage="1">
          <x14:formula1>
            <xm:f>'C:\Users\lenovo\AppData\Local\Temp\8ea6c196-8a2a-40d4-9f08-ad522d22b008_程天明育人工作量相关表格.zip.008\程天明育人工作量相关表格\[附件五：单位教师育人工作量复审表.xlsx]Sheet2'!#REF!</xm:f>
          </x14:formula1>
          <xm:sqref>C6 K6</xm:sqref>
        </x14:dataValidation>
        <x14:dataValidation type="list" showInputMessage="1" showErrorMessage="1">
          <x14:formula1>
            <xm:f>'C:\Users\lenovo\AppData\Local\Temp\8ea6c196-8a2a-40d4-9f08-ad522d22b008_程天明育人工作量相关表格.zip.008\程天明育人工作量相关表格\[附件五：单位教师育人工作量复审表.xlsx]Sheet2'!#REF!</xm:f>
          </x14:formula1>
          <xm:sqref>E6</xm:sqref>
        </x14:dataValidation>
        <x14:dataValidation type="list" allowBlank="1" showInputMessage="1" showErrorMessage="1">
          <x14:formula1>
            <xm:f>'C:\Users\lenovo\AppData\Local\Temp\fe4ca48d-d9a4-453f-90fd-f9cc8640f8fc_育人工作量相关表格（马院褚超群）.zip.8fc\育人工作量相关表格（马院陈玲）\[附件五：单位教师育人工作量复审表.xlsx]Sheet2'!#REF!</xm:f>
          </x14:formula1>
          <xm:sqref>C7 K7</xm:sqref>
        </x14:dataValidation>
        <x14:dataValidation type="list" showInputMessage="1" showErrorMessage="1">
          <x14:formula1>
            <xm:f>'C:\Users\lenovo\AppData\Local\Temp\fe4ca48d-d9a4-453f-90fd-f9cc8640f8fc_育人工作量相关表格（马院褚超群）.zip.8fc\育人工作量相关表格（马院陈玲）\[附件五：单位教师育人工作量复审表.xlsx]Sheet2'!#REF!</xm:f>
          </x14:formula1>
          <xm:sqref>E7</xm:sqref>
        </x14:dataValidation>
        <x14:dataValidation type="list" allowBlank="1" showInputMessage="1" showErrorMessage="1">
          <x14:formula1>
            <xm:f>'C:\Users\lenovo\AppData\Local\Temp\2ed0b385-e6a6-4e95-a07b-b1af64cec2d6_育人工作量相关表格（马院方珊珊）.zip.2d6\育人工作量相关表格（马院方珊珊）\[附件五：单位教师育人工作量复审表.xlsx]Sheet2'!#REF!</xm:f>
          </x14:formula1>
          <xm:sqref>C8 K8</xm:sqref>
        </x14:dataValidation>
        <x14:dataValidation type="list" showInputMessage="1" showErrorMessage="1">
          <x14:formula1>
            <xm:f>'C:\Users\lenovo\AppData\Local\Temp\2ed0b385-e6a6-4e95-a07b-b1af64cec2d6_育人工作量相关表格（马院方珊珊）.zip.2d6\育人工作量相关表格（马院方珊珊）\[附件五：单位教师育人工作量复审表.xlsx]Sheet2'!#REF!</xm:f>
          </x14:formula1>
          <xm:sqref>E8</xm:sqref>
        </x14:dataValidation>
        <x14:dataValidation type="list" allowBlank="1" showInputMessage="1" showErrorMessage="1">
          <x14:formula1>
            <xm:f>'C:\Users\lenovo\AppData\Local\Temp\9b4f5bbf-4f84-4d9b-9e8f-86c824a83f01_育人工作量表格.zip.f01\育人工作量表格\2025-2026学年第一学期杨业功纪念馆指导教师\[附件五：单位教师育人工作量复审表.xlsx]Sheet2'!#REF!</xm:f>
          </x14:formula1>
          <xm:sqref>C9 K9</xm:sqref>
        </x14:dataValidation>
        <x14:dataValidation type="list" showInputMessage="1" showErrorMessage="1">
          <x14:formula1>
            <xm:f>'C:\Users\lenovo\AppData\Local\Temp\9b4f5bbf-4f84-4d9b-9e8f-86c824a83f01_育人工作量表格.zip.f01\育人工作量表格\2025-2026学年第一学期杨业功纪念馆指导教师\[附件五：单位教师育人工作量复审表.xlsx]Sheet2'!#REF!</xm:f>
          </x14:formula1>
          <xm:sqref>E9</xm:sqref>
        </x14:dataValidation>
        <x14:dataValidation type="list" allowBlank="1" showInputMessage="1" showErrorMessage="1">
          <x14:formula1>
            <xm:f>'C:\Users\lenovo\AppData\Local\Temp\f12489e4-02eb-482c-9631-d89193fa42bd_育人工作量表格.zip.2bd\育人工作量表格\2025-2026学年第一学期中法专业思政班主任\[附件五：单位教师育人工作量复审表.xlsx]Sheet2'!#REF!</xm:f>
          </x14:formula1>
          <xm:sqref>C10 K10 C22 K22 C25 K25 K35</xm:sqref>
        </x14:dataValidation>
        <x14:dataValidation type="list" showInputMessage="1" showErrorMessage="1">
          <x14:formula1>
            <xm:f>'C:\Users\lenovo\AppData\Local\Temp\f12489e4-02eb-482c-9631-d89193fa42bd_育人工作量表格.zip.2bd\育人工作量表格\2025-2026学年第一学期中法专业思政班主任\[附件五：单位教师育人工作量复审表.xlsx]Sheet2'!#REF!</xm:f>
          </x14:formula1>
          <xm:sqref>E10 E22 E25</xm:sqref>
        </x14:dataValidation>
        <x14:dataValidation type="list" allowBlank="1" showInputMessage="1" showErrorMessage="1">
          <x14:formula1>
            <xm:f>'G:\2026党建、行政\行政\育人工作量\孙海霞\[孙海霞：附件五：单位教师育人工作量复审表.xlsx]Sheet2'!#REF!</xm:f>
          </x14:formula1>
          <xm:sqref>C13 K13</xm:sqref>
        </x14:dataValidation>
        <x14:dataValidation type="list" showInputMessage="1" showErrorMessage="1">
          <x14:formula1>
            <xm:f>'G:\2026党建、行政\行政\育人工作量\孙海霞\[孙海霞：附件五：单位教师育人工作量复审表.xlsx]Sheet2'!#REF!</xm:f>
          </x14:formula1>
          <xm:sqref>E13</xm:sqref>
        </x14:dataValidation>
        <x14:dataValidation type="list" allowBlank="1" showInputMessage="1" showErrorMessage="1">
          <x14:formula1>
            <xm:f>'C:\Users\lenovo\AppData\Local\Temp\0a3c8491-81e3-43d2-892f-3fe2801aa860_育人工作量相关表格（马院陶小兵）.zip.860\[附件五：单位教师育人工作量复审表.xlsx]Sheet2'!#REF!</xm:f>
          </x14:formula1>
          <xm:sqref>C14 K14</xm:sqref>
        </x14:dataValidation>
        <x14:dataValidation type="list" showInputMessage="1" showErrorMessage="1">
          <x14:formula1>
            <xm:f>'C:\Users\lenovo\AppData\Local\Temp\0a3c8491-81e3-43d2-892f-3fe2801aa860_育人工作量相关表格（马院陶小兵）.zip.860\[附件五：单位教师育人工作量复审表.xlsx]Sheet2'!#REF!</xm:f>
          </x14:formula1>
          <xm:sqref>E14</xm:sqref>
        </x14:dataValidation>
        <x14:dataValidation type="list" allowBlank="1" showInputMessage="1" showErrorMessage="1">
          <x14:formula1>
            <xm:f>'G:\2026党建、行政\行政\育人工作量\宛洁\[附件五：单位教师育人工作量复审表.xlsx]Sheet2'!#REF!</xm:f>
          </x14:formula1>
          <xm:sqref>C15 K15</xm:sqref>
        </x14:dataValidation>
        <x14:dataValidation type="list" showInputMessage="1" showErrorMessage="1">
          <x14:formula1>
            <xm:f>'G:\2026党建、行政\行政\育人工作量\宛洁\[附件五：单位教师育人工作量复审表.xlsx]Sheet2'!#REF!</xm:f>
          </x14:formula1>
          <xm:sqref>E15</xm:sqref>
        </x14:dataValidation>
        <x14:dataValidation type="list" showInputMessage="1" showErrorMessage="1">
          <x14:formula1>
            <xm:f>'C:\Users\lenovo\AppData\Local\Temp\9b21f664-3cf7-42bf-9948-525279422592_王凡育人工作量.zip.592\王凡育人工作量\[附件五：单位教师育人工作量复审表.xlsx]Sheet2'!#REF!</xm:f>
          </x14:formula1>
          <xm:sqref>E20</xm:sqref>
        </x14:dataValidation>
        <x14:dataValidation type="list" allowBlank="1" showInputMessage="1" showErrorMessage="1">
          <x14:formula1>
            <xm:f>'C:\Users\lenovo\AppData\Local\Temp\9b21f664-3cf7-42bf-9948-525279422592_王凡育人工作量.zip.592\王凡育人工作量\[附件五：单位教师育人工作量复审表.xlsx]Sheet2'!#REF!</xm:f>
          </x14:formula1>
          <xm:sqref>K20 C20:C21</xm:sqref>
        </x14:dataValidation>
        <x14:dataValidation type="list" showInputMessage="1" showErrorMessage="1">
          <x14:formula1>
            <xm:f>Sheet2!$A$1:$E$1</xm:f>
          </x14:formula1>
          <xm:sqref>E21 E3:E4</xm:sqref>
        </x14:dataValidation>
        <x14:dataValidation type="list" allowBlank="1" showInputMessage="1" showErrorMessage="1">
          <x14:formula1>
            <xm:f>Sheet2!$F$2:$F$38</xm:f>
          </x14:formula1>
          <xm:sqref>K21 C3:C4 K3:K4</xm:sqref>
        </x14:dataValidation>
        <x14:dataValidation type="list" allowBlank="1" showInputMessage="1" showErrorMessage="1">
          <x14:formula1>
            <xm:f>'C:\Users\lenovo\AppData\Local\Temp\581bc412-5288-4196-886b-d7d07cd1522a_张慧-育人工作量.zip.22a\张慧-育人工作量\[附件五：单位教师育人工作量复审表.xlsx]Sheet2'!#REF!</xm:f>
          </x14:formula1>
          <xm:sqref>K23 C23:C24</xm:sqref>
        </x14:dataValidation>
        <x14:dataValidation type="list" allowBlank="1" showInputMessage="1" showErrorMessage="1">
          <x14:formula1>
            <xm:f>'C:\Users\lenovo\AppData\Local\Temp\0ef40e11-bb63-4854-8a4d-b140d7a0085b_史娜娜—育人工作量相关表格.zip.85b\史娜娜—育人工作量相关表格\[附件五：单位教师育人工作量复审表.xlsx]Sheet2'!#REF!</xm:f>
          </x14:formula1>
          <xm:sqref>K24 C11:C12 K11:K12 K28</xm:sqref>
        </x14:dataValidation>
        <x14:dataValidation type="list" allowBlank="1" showInputMessage="1" showErrorMessage="1">
          <x14:formula1>
            <xm:f>'C:\Users\lenovo\AppData\Local\Temp\081b08e3-45a5-4d2e-b3f3-5caf8b38443f_马院赵永涛育人工作量材料.zip.43f\马院赵永涛育人工作量材料\[附件五：单位教师育人工作量复审表.xlsx]Sheet2'!#REF!</xm:f>
          </x14:formula1>
          <xm:sqref>C26 K26:K27</xm:sqref>
        </x14:dataValidation>
        <x14:dataValidation type="list" showInputMessage="1" showErrorMessage="1">
          <x14:formula1>
            <xm:f>'C:\Users\lenovo\AppData\Local\Temp\081b08e3-45a5-4d2e-b3f3-5caf8b38443f_马院赵永涛育人工作量材料.zip.43f\马院赵永涛育人工作量材料\[附件五：单位教师育人工作量复审表.xlsx]Sheet2'!#REF!</xm:f>
          </x14:formula1>
          <xm:sqref>E26</xm:sqref>
        </x14:dataValidation>
        <x14:dataValidation type="list" allowBlank="1" showInputMessage="1" showErrorMessage="1">
          <x14:formula1>
            <xm:f>'C:\Users\lenovo\AppData\Local\Temp\92b623d1-82a6-4405-bc2e-cd8dfa2e665d_郑文兵育人工作量.zip.65d\郑文兵育人工作量\[附件五：单位教师育人工作量复审表.xlsx]Sheet2'!#REF!</xm:f>
          </x14:formula1>
          <xm:sqref>C27:C35</xm:sqref>
        </x14:dataValidation>
        <x14:dataValidation type="list" showInputMessage="1" showErrorMessage="1">
          <x14:formula1>
            <xm:f>'C:\Users\lenovo\AppData\Local\Temp\92b623d1-82a6-4405-bc2e-cd8dfa2e665d_郑文兵育人工作量.zip.65d\郑文兵育人工作量\[附件五：单位教师育人工作量复审表.xlsx]Sheet2'!#REF!</xm:f>
          </x14:formula1>
          <xm:sqref>E27</xm:sqref>
        </x14:dataValidation>
        <x14:dataValidation type="list" allowBlank="1" showInputMessage="1" showErrorMessage="1">
          <x14:formula1>
            <xm:f>'C:\Users\lenovo\AppData\Local\Temp\Rar$DIa8100.2809\[附件五：单位教师育人工作量复审表.xlsx]Sheet2'!#REF!</xm:f>
          </x14:formula1>
          <xm:sqref>C16:C19 K16:K19 K29:K34</xm:sqref>
        </x14:dataValidation>
        <x14:dataValidation type="list" showInputMessage="1" showErrorMessage="1">
          <x14:formula1>
            <xm:f>'C:\Users\lenovo\AppData\Local\Temp\0ef40e11-bb63-4854-8a4d-b140d7a0085b_史娜娜—育人工作量相关表格.zip.85b\史娜娜—育人工作量相关表格\[附件五：单位教师育人工作量复审表.xlsx]Sheet2'!#REF!</xm:f>
          </x14:formula1>
          <xm:sqref>E11:E12</xm:sqref>
        </x14:dataValidation>
        <x14:dataValidation type="list" showInputMessage="1" showErrorMessage="1">
          <x14:formula1>
            <xm:f>'C:\Users\lenovo\AppData\Local\Temp\Rar$DIa8100.2809\[附件五：单位教师育人工作量复审表.xlsx]Sheet2'!#REF!</xm:f>
          </x14:formula1>
          <xm:sqref>E16:E19</xm:sqref>
        </x14:dataValidation>
        <x14:dataValidation type="list" showInputMessage="1" showErrorMessage="1">
          <x14:formula1>
            <xm:f>'C:\Users\lenovo\AppData\Local\Temp\581bc412-5288-4196-886b-d7d07cd1522a_张慧-育人工作量.zip.22a\张慧-育人工作量\[附件五：单位教师育人工作量复审表.xlsx]Sheet2'!#REF!</xm:f>
          </x14:formula1>
          <xm:sqref>E23:E24</xm:sqref>
        </x14:dataValidation>
        <x14:dataValidation type="list" allowBlank="1" showInputMessage="1" showErrorMessage="1">
          <x14:formula1>
            <xm:f>'G:\2026党建、行政\行政\育人工作量\吴丹\[附件五：单位教师育人工作量复审表(2).xlsx]Sheet2'!#REF!</xm:f>
          </x14:formula1>
          <xm:sqref>C36 K36</xm:sqref>
        </x14:dataValidation>
        <x14:dataValidation type="list" showInputMessage="1" showErrorMessage="1">
          <x14:formula1>
            <xm:f>'G:\2026党建、行政\行政\育人工作量\吴丹\[附件五：单位教师育人工作量复审表(2).xlsx]Sheet2'!#REF!</xm:f>
          </x14:formula1>
          <xm:sqref>E36</xm:sqref>
        </x14:dataValidation>
        <x14:dataValidation type="list" allowBlank="1" showInputMessage="1" showErrorMessage="1">
          <x14:formula1>
            <xm:f>'C:\Users\lenovo\AppData\Local\Temp\92b623d1-82a6-4405-bc2e-cd8dfa2e665d_郑文兵育人工作量.zip.65d\郑文兵育人工作量\[附件五：单位教师育人工作量复审表.xlsx]Sheet2'!#REF!</xm:f>
          </x14:formula1>
          <xm:sqref>C37</xm:sqref>
        </x14:dataValidation>
        <x14:dataValidation type="list" allowBlank="1" showInputMessage="1" showErrorMessage="1">
          <x14:formula1>
            <xm:f>'C:\Users\lenovo\AppData\Local\Temp\f12489e4-02eb-482c-9631-d89193fa42bd_育人工作量表格.zip.2bd\育人工作量表格\2025-2026学年第一学期中法专业思政班主任\[附件五：单位教师育人工作量复审表.xlsx]Sheet2'!#REF!</xm:f>
          </x14:formula1>
          <xm:sqref>K37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topLeftCell="A13" workbookViewId="0">
      <selection activeCell="G9" sqref="G9"/>
    </sheetView>
  </sheetViews>
  <sheetFormatPr defaultColWidth="24.875" defaultRowHeight="13.5"/>
  <cols>
    <col min="1" max="16381" width="24.875" customWidth="1"/>
  </cols>
  <sheetData>
    <row r="1" spans="1:9" s="1" customFormat="1">
      <c r="A1" s="1" t="s">
        <v>39</v>
      </c>
      <c r="B1" s="1" t="s">
        <v>15</v>
      </c>
      <c r="C1" s="1" t="s">
        <v>22</v>
      </c>
      <c r="D1" s="1" t="s">
        <v>28</v>
      </c>
      <c r="E1" s="1" t="s">
        <v>44</v>
      </c>
      <c r="F1" s="1" t="s">
        <v>2</v>
      </c>
    </row>
    <row r="2" spans="1:9" ht="27">
      <c r="A2" s="2" t="s">
        <v>73</v>
      </c>
      <c r="B2" s="2" t="s">
        <v>74</v>
      </c>
      <c r="C2" s="2" t="s">
        <v>23</v>
      </c>
      <c r="D2" s="2" t="s">
        <v>75</v>
      </c>
      <c r="E2" s="2" t="s">
        <v>50</v>
      </c>
      <c r="F2" t="s">
        <v>76</v>
      </c>
      <c r="H2" s="3" t="s">
        <v>5</v>
      </c>
      <c r="I2" s="4" t="s">
        <v>77</v>
      </c>
    </row>
    <row r="3" spans="1:9" ht="27">
      <c r="A3" s="2" t="s">
        <v>78</v>
      </c>
      <c r="B3" s="2" t="s">
        <v>16</v>
      </c>
      <c r="C3" s="2" t="s">
        <v>79</v>
      </c>
      <c r="D3" s="2" t="s">
        <v>80</v>
      </c>
      <c r="E3" s="2" t="s">
        <v>45</v>
      </c>
      <c r="F3" t="s">
        <v>81</v>
      </c>
      <c r="H3" s="5" t="s">
        <v>73</v>
      </c>
      <c r="I3" s="5" t="s">
        <v>82</v>
      </c>
    </row>
    <row r="4" spans="1:9" ht="16.5">
      <c r="A4" s="2" t="s">
        <v>83</v>
      </c>
      <c r="B4" s="2" t="s">
        <v>21</v>
      </c>
      <c r="C4" s="2" t="s">
        <v>84</v>
      </c>
      <c r="D4" s="2" t="s">
        <v>29</v>
      </c>
      <c r="E4" s="2"/>
      <c r="F4" t="s">
        <v>85</v>
      </c>
      <c r="H4" s="5" t="s">
        <v>78</v>
      </c>
      <c r="I4" s="5" t="s">
        <v>86</v>
      </c>
    </row>
    <row r="5" spans="1:9" ht="16.5">
      <c r="A5" s="2" t="s">
        <v>87</v>
      </c>
      <c r="B5" s="2" t="s">
        <v>88</v>
      </c>
      <c r="C5" s="2" t="s">
        <v>89</v>
      </c>
      <c r="D5" s="2"/>
      <c r="E5" s="2"/>
      <c r="F5" t="s">
        <v>90</v>
      </c>
      <c r="H5" s="5" t="s">
        <v>83</v>
      </c>
      <c r="I5" s="5" t="s">
        <v>91</v>
      </c>
    </row>
    <row r="6" spans="1:9" ht="16.5">
      <c r="A6" s="2" t="s">
        <v>92</v>
      </c>
      <c r="B6" s="2" t="s">
        <v>93</v>
      </c>
      <c r="C6" s="2" t="s">
        <v>94</v>
      </c>
      <c r="D6" s="2"/>
      <c r="E6" s="2"/>
      <c r="F6" t="s">
        <v>95</v>
      </c>
      <c r="H6" s="5" t="s">
        <v>87</v>
      </c>
      <c r="I6" s="6" t="s">
        <v>96</v>
      </c>
    </row>
    <row r="7" spans="1:9" ht="16.5">
      <c r="A7" s="2" t="s">
        <v>97</v>
      </c>
      <c r="B7" s="2" t="s">
        <v>98</v>
      </c>
      <c r="C7" s="2" t="s">
        <v>99</v>
      </c>
      <c r="D7" s="2"/>
      <c r="E7" s="2"/>
      <c r="F7" t="s">
        <v>100</v>
      </c>
      <c r="H7" s="5" t="s">
        <v>92</v>
      </c>
      <c r="I7" s="5" t="s">
        <v>86</v>
      </c>
    </row>
    <row r="8" spans="1:9" ht="40.5">
      <c r="A8" s="2" t="s">
        <v>40</v>
      </c>
      <c r="B8" s="2" t="s">
        <v>101</v>
      </c>
      <c r="C8" s="2"/>
      <c r="D8" s="2"/>
      <c r="E8" s="2"/>
      <c r="F8" t="s">
        <v>102</v>
      </c>
      <c r="H8" s="5" t="s">
        <v>97</v>
      </c>
      <c r="I8" s="5" t="s">
        <v>103</v>
      </c>
    </row>
    <row r="9" spans="1:9" ht="16.5">
      <c r="A9" s="2" t="s">
        <v>104</v>
      </c>
      <c r="B9" s="2" t="s">
        <v>105</v>
      </c>
      <c r="C9" s="2"/>
      <c r="D9" s="2"/>
      <c r="E9" s="2"/>
      <c r="F9" t="s">
        <v>106</v>
      </c>
      <c r="H9" s="5" t="s">
        <v>40</v>
      </c>
      <c r="I9" s="5" t="s">
        <v>17</v>
      </c>
    </row>
    <row r="10" spans="1:9" ht="16.5">
      <c r="A10" s="2" t="s">
        <v>107</v>
      </c>
      <c r="B10" s="2" t="s">
        <v>108</v>
      </c>
      <c r="C10" s="2"/>
      <c r="D10" s="2"/>
      <c r="E10" s="2"/>
      <c r="F10" t="s">
        <v>109</v>
      </c>
      <c r="H10" s="5" t="s">
        <v>104</v>
      </c>
      <c r="I10" s="6" t="s">
        <v>110</v>
      </c>
    </row>
    <row r="11" spans="1:9" ht="27">
      <c r="A11" s="2" t="s">
        <v>56</v>
      </c>
      <c r="B11" s="2" t="s">
        <v>111</v>
      </c>
      <c r="C11" s="2"/>
      <c r="D11" s="2"/>
      <c r="E11" s="2"/>
      <c r="F11" t="s">
        <v>112</v>
      </c>
      <c r="H11" s="5" t="s">
        <v>107</v>
      </c>
      <c r="I11" s="6" t="s">
        <v>113</v>
      </c>
    </row>
    <row r="12" spans="1:9" ht="33">
      <c r="F12" t="s">
        <v>114</v>
      </c>
      <c r="H12" s="5" t="s">
        <v>56</v>
      </c>
      <c r="I12" s="5" t="s">
        <v>115</v>
      </c>
    </row>
    <row r="13" spans="1:9" ht="16.5">
      <c r="F13" t="s">
        <v>18</v>
      </c>
      <c r="H13" s="5" t="s">
        <v>74</v>
      </c>
      <c r="I13" s="5" t="s">
        <v>116</v>
      </c>
    </row>
    <row r="14" spans="1:9" ht="16.5">
      <c r="F14" t="s">
        <v>117</v>
      </c>
      <c r="H14" s="5" t="s">
        <v>16</v>
      </c>
      <c r="I14" s="5" t="s">
        <v>17</v>
      </c>
    </row>
    <row r="15" spans="1:9" ht="16.5">
      <c r="F15" t="s">
        <v>118</v>
      </c>
      <c r="H15" s="5" t="s">
        <v>21</v>
      </c>
      <c r="I15" s="5" t="s">
        <v>96</v>
      </c>
    </row>
    <row r="16" spans="1:9" ht="16.5">
      <c r="F16" t="s">
        <v>20</v>
      </c>
      <c r="H16" s="5" t="s">
        <v>88</v>
      </c>
      <c r="I16" s="5" t="s">
        <v>119</v>
      </c>
    </row>
    <row r="17" spans="6:9" ht="16.5">
      <c r="F17" t="s">
        <v>120</v>
      </c>
      <c r="H17" s="5" t="s">
        <v>93</v>
      </c>
      <c r="I17" s="5" t="s">
        <v>86</v>
      </c>
    </row>
    <row r="18" spans="6:9" ht="16.5">
      <c r="F18" t="s">
        <v>57</v>
      </c>
      <c r="H18" s="5" t="s">
        <v>98</v>
      </c>
      <c r="I18" s="6" t="s">
        <v>121</v>
      </c>
    </row>
    <row r="19" spans="6:9" ht="33">
      <c r="F19" t="s">
        <v>46</v>
      </c>
      <c r="H19" s="7" t="s">
        <v>101</v>
      </c>
      <c r="I19" s="6" t="s">
        <v>86</v>
      </c>
    </row>
    <row r="20" spans="6:9" ht="16.5">
      <c r="F20" t="s">
        <v>122</v>
      </c>
      <c r="H20" s="5" t="s">
        <v>105</v>
      </c>
      <c r="I20" s="6" t="s">
        <v>123</v>
      </c>
    </row>
    <row r="21" spans="6:9" ht="16.5">
      <c r="F21" t="s">
        <v>124</v>
      </c>
      <c r="H21" s="5" t="s">
        <v>108</v>
      </c>
      <c r="I21" s="6" t="s">
        <v>125</v>
      </c>
    </row>
    <row r="22" spans="6:9" ht="33">
      <c r="F22" t="s">
        <v>126</v>
      </c>
      <c r="H22" s="5" t="s">
        <v>111</v>
      </c>
      <c r="I22" s="5" t="s">
        <v>86</v>
      </c>
    </row>
    <row r="23" spans="6:9" ht="16.5">
      <c r="F23" t="s">
        <v>127</v>
      </c>
      <c r="H23" s="5" t="s">
        <v>23</v>
      </c>
      <c r="I23" s="5" t="s">
        <v>103</v>
      </c>
    </row>
    <row r="24" spans="6:9" ht="16.5">
      <c r="F24" t="s">
        <v>128</v>
      </c>
      <c r="H24" s="5" t="s">
        <v>79</v>
      </c>
      <c r="I24" s="5" t="s">
        <v>82</v>
      </c>
    </row>
    <row r="25" spans="6:9" ht="16.5">
      <c r="F25" t="s">
        <v>24</v>
      </c>
      <c r="H25" s="5" t="s">
        <v>84</v>
      </c>
      <c r="I25" s="5" t="s">
        <v>129</v>
      </c>
    </row>
    <row r="26" spans="6:9" ht="16.5">
      <c r="F26" t="s">
        <v>130</v>
      </c>
      <c r="H26" s="5" t="s">
        <v>89</v>
      </c>
      <c r="I26" s="5" t="s">
        <v>131</v>
      </c>
    </row>
    <row r="27" spans="6:9" ht="16.5">
      <c r="F27" t="s">
        <v>132</v>
      </c>
      <c r="H27" s="5" t="s">
        <v>94</v>
      </c>
      <c r="I27" s="5" t="s">
        <v>133</v>
      </c>
    </row>
    <row r="28" spans="6:9" ht="16.5">
      <c r="F28" t="s">
        <v>134</v>
      </c>
      <c r="H28" s="5" t="s">
        <v>99</v>
      </c>
      <c r="I28" s="5" t="s">
        <v>135</v>
      </c>
    </row>
    <row r="29" spans="6:9" ht="33">
      <c r="F29" t="s">
        <v>136</v>
      </c>
      <c r="H29" s="5" t="s">
        <v>75</v>
      </c>
      <c r="I29" s="5" t="s">
        <v>115</v>
      </c>
    </row>
    <row r="30" spans="6:9" ht="33">
      <c r="F30" t="s">
        <v>137</v>
      </c>
      <c r="H30" s="5" t="s">
        <v>80</v>
      </c>
      <c r="I30" s="6" t="s">
        <v>133</v>
      </c>
    </row>
    <row r="31" spans="6:9" ht="16.5">
      <c r="F31" t="s">
        <v>138</v>
      </c>
      <c r="H31" s="5" t="s">
        <v>29</v>
      </c>
      <c r="I31" s="6" t="s">
        <v>82</v>
      </c>
    </row>
    <row r="32" spans="6:9" ht="16.5">
      <c r="F32" t="s">
        <v>139</v>
      </c>
      <c r="H32" s="5" t="s">
        <v>50</v>
      </c>
      <c r="I32" s="5" t="s">
        <v>140</v>
      </c>
    </row>
    <row r="33" spans="6:9" ht="16.5">
      <c r="F33" t="s">
        <v>141</v>
      </c>
      <c r="H33" s="5" t="s">
        <v>45</v>
      </c>
      <c r="I33" s="5" t="s">
        <v>96</v>
      </c>
    </row>
    <row r="34" spans="6:9">
      <c r="F34" t="s">
        <v>142</v>
      </c>
    </row>
    <row r="35" spans="6:9">
      <c r="F35" t="s">
        <v>143</v>
      </c>
    </row>
    <row r="36" spans="6:9">
      <c r="F36" t="s">
        <v>144</v>
      </c>
    </row>
    <row r="37" spans="6:9">
      <c r="F37" t="s">
        <v>145</v>
      </c>
    </row>
    <row r="38" spans="6:9">
      <c r="F38" t="s">
        <v>146</v>
      </c>
    </row>
  </sheetData>
  <sortState ref="A1:A30">
    <sortCondition ref="A1"/>
  </sortState>
  <phoneticPr fontId="13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5</vt:i4>
      </vt:variant>
    </vt:vector>
  </HeadingPairs>
  <TitlesOfParts>
    <vt:vector size="7" baseType="lpstr">
      <vt:lpstr>Sheet1</vt:lpstr>
      <vt:lpstr>Sheet2</vt:lpstr>
      <vt:lpstr>党建和思想政治工作</vt:lpstr>
      <vt:lpstr>网络育人工作</vt:lpstr>
      <vt:lpstr>学生个人发展工作</vt:lpstr>
      <vt:lpstr>学生教育管理工作</vt:lpstr>
      <vt:lpstr>学生社会实践指导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储雪芳</cp:lastModifiedBy>
  <dcterms:created xsi:type="dcterms:W3CDTF">2025-12-27T02:17:00Z</dcterms:created>
  <dcterms:modified xsi:type="dcterms:W3CDTF">2026-01-06T02:00:59Z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E959F7E6FEA64614B7DD8016060FBFFD_13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